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Presley Realty, Inc\PresleyRealty.com - Documents\01. Database\03-Properties\"/>
    </mc:Choice>
  </mc:AlternateContent>
  <xr:revisionPtr revIDLastSave="103" documentId="8_{14055D81-F8B3-4F9C-896C-A9C47E19D964}" xr6:coauthVersionLast="43" xr6:coauthVersionMax="43" xr10:uidLastSave="{3D500007-EFD1-4E2E-B523-B83F1CF0950F}"/>
  <bookViews>
    <workbookView xWindow="1590" yWindow="930" windowWidth="20865" windowHeight="13335" xr2:uid="{00000000-000D-0000-FFFF-FFFF00000000}"/>
  </bookViews>
  <sheets>
    <sheet name="Operating Statement" sheetId="1" r:id="rId1"/>
  </sheets>
  <definedNames>
    <definedName name="_xlnm.Print_Titles" localSheetId="0">'Operating Statement'!#REF!,'Operating Statement'!$2:$2</definedName>
    <definedName name="QB_COLUMN_29" localSheetId="0" hidden="1">'Operating Statement'!#REF!</definedName>
    <definedName name="QB_DATA_0" localSheetId="0" hidden="1">'Operating Statement'!#REF!,'Operating Statement'!#REF!,'Operating Statement'!$6:$6,'Operating Statement'!#REF!,'Operating Statement'!$10:$10,'Operating Statement'!#REF!,'Operating Statement'!#REF!,'Operating Statement'!#REF!,'Operating Statement'!#REF!,'Operating Statement'!$14:$14,'Operating Statement'!$16:$16,'Operating Statement'!#REF!,'Operating Statement'!#REF!,'Operating Statement'!$17:$17,'Operating Statement'!#REF!,'Operating Statement'!#REF!</definedName>
    <definedName name="QB_DATA_1" localSheetId="0" hidden="1">'Operating Statement'!#REF!,'Operating Statement'!#REF!,'Operating Statement'!#REF!,'Operating Statement'!#REF!,'Operating Statement'!$19:$19,'Operating Statement'!#REF!,'Operating Statement'!$22:$22,'Operating Statement'!#REF!,'Operating Statement'!#REF!,'Operating Statement'!#REF!,'Operating Statement'!#REF!,'Operating Statement'!$24:$24,'Operating Statement'!$29:$29,'Operating Statement'!#REF!,'Operating Statement'!#REF!,'Operating Statement'!#REF!</definedName>
    <definedName name="QB_DATA_2" localSheetId="0" hidden="1">'Operating Statement'!#REF!,'Operating Statement'!#REF!,'Operating Statement'!#REF!,'Operating Statement'!#REF!,'Operating Statement'!$32:$32,'Operating Statement'!#REF!,'Operating Statement'!#REF!,'Operating Statement'!#REF!,'Operating Statement'!$33:$33,'Operating Statement'!$36:$36</definedName>
    <definedName name="QB_FORMULA_0" localSheetId="0" hidden="1">'Operating Statement'!#REF!,'Operating Statement'!#REF!,'Operating Statement'!#REF!,'Operating Statement'!#REF!,'Operating Statement'!#REF!,'Operating Statement'!#REF!,'Operating Statement'!$A$25,'Operating Statement'!$A$30,'Operating Statement'!#REF!,'Operating Statement'!#REF!,'Operating Statement'!$A$34,'Operating Statement'!$A$39,'Operating Statement'!#REF!,'Operating Statement'!#REF!,'Operating Statement'!$A$41</definedName>
    <definedName name="QB_ROW_10230" localSheetId="0" hidden="1">'Operating Statement'!#REF!</definedName>
    <definedName name="QB_ROW_13230" localSheetId="0" hidden="1">'Operating Statement'!$A$13</definedName>
    <definedName name="QB_ROW_14030" localSheetId="0" hidden="1">'Operating Statement'!$A$14</definedName>
    <definedName name="QB_ROW_14330" localSheetId="0" hidden="1">'Operating Statement'!#REF!</definedName>
    <definedName name="QB_ROW_15030" localSheetId="0" hidden="1">'Operating Statement'!#REF!</definedName>
    <definedName name="QB_ROW_15240" localSheetId="0" hidden="1">'Operating Statement'!#REF!</definedName>
    <definedName name="QB_ROW_15330" localSheetId="0" hidden="1">'Operating Statement'!#REF!</definedName>
    <definedName name="QB_ROW_17230" localSheetId="0" hidden="1">'Operating Statement'!$A$16</definedName>
    <definedName name="QB_ROW_18230" localSheetId="0" hidden="1">'Operating Statement'!#REF!</definedName>
    <definedName name="QB_ROW_18301" localSheetId="0" hidden="1">'Operating Statement'!#REF!</definedName>
    <definedName name="QB_ROW_19011" localSheetId="0" hidden="1">'Operating Statement'!#REF!</definedName>
    <definedName name="QB_ROW_19030" localSheetId="0" hidden="1">'Operating Statement'!$A$19</definedName>
    <definedName name="QB_ROW_19311" localSheetId="0" hidden="1">'Operating Statement'!#REF!</definedName>
    <definedName name="QB_ROW_19330" localSheetId="0" hidden="1">'Operating Statement'!#REF!</definedName>
    <definedName name="QB_ROW_20021" localSheetId="0" hidden="1">'Operating Statement'!#REF!</definedName>
    <definedName name="QB_ROW_20321" localSheetId="0" hidden="1">'Operating Statement'!#REF!</definedName>
    <definedName name="QB_ROW_21021" localSheetId="0" hidden="1">'Operating Statement'!#REF!</definedName>
    <definedName name="QB_ROW_21321" localSheetId="0" hidden="1">'Operating Statement'!#REF!</definedName>
    <definedName name="QB_ROW_24030" localSheetId="0" hidden="1">'Operating Statement'!$A$21</definedName>
    <definedName name="QB_ROW_24330" localSheetId="0" hidden="1">'Operating Statement'!#REF!</definedName>
    <definedName name="QB_ROW_32030" localSheetId="0" hidden="1">'Operating Statement'!#REF!</definedName>
    <definedName name="QB_ROW_32330" localSheetId="0" hidden="1">'Operating Statement'!#REF!</definedName>
    <definedName name="QB_ROW_33040" localSheetId="0" hidden="1">'Operating Statement'!$A$18</definedName>
    <definedName name="QB_ROW_33340" localSheetId="0" hidden="1">'Operating Statement'!#REF!</definedName>
    <definedName name="QB_ROW_34250" localSheetId="0" hidden="1">'Operating Statement'!#REF!</definedName>
    <definedName name="QB_ROW_35240" localSheetId="0" hidden="1">'Operating Statement'!#REF!</definedName>
    <definedName name="QB_ROW_36240" localSheetId="0" hidden="1">'Operating Statement'!#REF!</definedName>
    <definedName name="QB_ROW_37040" localSheetId="0" hidden="1">'Operating Statement'!#REF!</definedName>
    <definedName name="QB_ROW_37340" localSheetId="0" hidden="1">'Operating Statement'!#REF!</definedName>
    <definedName name="QB_ROW_38250" localSheetId="0" hidden="1">'Operating Statement'!#REF!</definedName>
    <definedName name="QB_ROW_39240" localSheetId="0" hidden="1">'Operating Statement'!#REF!</definedName>
    <definedName name="QB_ROW_40240" localSheetId="0" hidden="1">'Operating Statement'!#REF!</definedName>
    <definedName name="QB_ROW_43240" localSheetId="0" hidden="1">'Operating Statement'!#REF!</definedName>
    <definedName name="QB_ROW_44240" localSheetId="0" hidden="1">'Operating Statement'!#REF!</definedName>
    <definedName name="QB_ROW_48240" localSheetId="0" hidden="1">'Operating Statement'!$B$4</definedName>
    <definedName name="QB_ROW_49030" localSheetId="0" hidden="1">'Operating Statement'!$A$17</definedName>
    <definedName name="QB_ROW_49330" localSheetId="0" hidden="1">'Operating Statement'!#REF!</definedName>
    <definedName name="QB_ROW_50240" localSheetId="0" hidden="1">'Operating Statement'!#REF!</definedName>
    <definedName name="QB_ROW_52250" localSheetId="0" hidden="1">'Operating Statement'!#REF!</definedName>
    <definedName name="QB_ROW_53240" localSheetId="0" hidden="1">'Operating Statement'!#REF!</definedName>
    <definedName name="QB_ROW_54240" localSheetId="0" hidden="1">'Operating Statement'!#REF!</definedName>
    <definedName name="QB_ROW_55240" localSheetId="0" hidden="1">'Operating Statement'!#REF!</definedName>
    <definedName name="QB_ROW_56240" localSheetId="0" hidden="1">'Operating Statement'!#REF!</definedName>
    <definedName name="QB_ROW_59240" localSheetId="0" hidden="1">'Operating Statement'!#REF!</definedName>
    <definedName name="QB_ROW_60230" localSheetId="0" hidden="1">'Operating Statement'!#REF!</definedName>
    <definedName name="QB_ROW_61250" localSheetId="0" hidden="1">'Operating Statement'!#REF!</definedName>
    <definedName name="QB_ROW_62240" localSheetId="0" hidden="1">'Operating Statement'!#REF!</definedName>
    <definedName name="QB_ROW_63250" localSheetId="0" hidden="1">'Operating Statement'!#REF!</definedName>
    <definedName name="QB_ROW_64030" localSheetId="0" hidden="1">'Operating Statement'!#REF!</definedName>
    <definedName name="QB_ROW_64240" localSheetId="0" hidden="1">'Operating Statement'!#REF!</definedName>
    <definedName name="QB_ROW_64330" localSheetId="0" hidden="1">'Operating Statement'!#REF!</definedName>
    <definedName name="QB_ROW_65240" localSheetId="0" hidden="1">'Operating Statement'!#REF!</definedName>
    <definedName name="QB_ROW_66240" localSheetId="0" hidden="1">'Operating Statement'!#REF!</definedName>
    <definedName name="QB_ROW_67240" localSheetId="0" hidden="1">'Operating Statement'!#REF!</definedName>
    <definedName name="QB_ROW_68240" localSheetId="0" hidden="1">'Operating Statement'!#REF!</definedName>
    <definedName name="QB_ROW_69030" localSheetId="0" hidden="1">'Operating Statement'!$A$12</definedName>
    <definedName name="QB_ROW_69330" localSheetId="0" hidden="1">'Operating Statement'!#REF!</definedName>
    <definedName name="QB_ROW_70240" localSheetId="0" hidden="1">'Operating Statement'!#REF!</definedName>
    <definedName name="QB_ROW_7030" localSheetId="0" hidden="1">'Operating Statement'!$A$6</definedName>
    <definedName name="QB_ROW_71240" localSheetId="0" hidden="1">'Operating Statement'!#REF!</definedName>
    <definedName name="QB_ROW_72240" localSheetId="0" hidden="1">'Operating Statement'!#REF!</definedName>
    <definedName name="QB_ROW_73240" localSheetId="0" hidden="1">'Operating Statement'!#REF!</definedName>
    <definedName name="QB_ROW_7330" localSheetId="0" hidden="1">'Operating Statement'!#REF!</definedName>
    <definedName name="QB_ROW_74240" localSheetId="0" hidden="1">'Operating Statement'!#REF!</definedName>
    <definedName name="QB_ROW_75230" localSheetId="0" hidden="1">'Operating Statement'!#REF!</definedName>
    <definedName name="QB_ROW_76240" localSheetId="0" hidden="1">'Operating Statement'!#REF!</definedName>
    <definedName name="QB_ROW_82250" localSheetId="0" hidden="1">'Operating Statement'!#REF!</definedName>
    <definedName name="QB_ROW_83250" localSheetId="0" hidden="1">'Operating Statement'!#REF!</definedName>
    <definedName name="QB_ROW_84240" localSheetId="0" hidden="1">'Operating Statement'!#REF!</definedName>
    <definedName name="QB_ROW_85240" localSheetId="0" hidden="1">'Operating Statement'!#REF!</definedName>
    <definedName name="QB_ROW_87250" localSheetId="0" hidden="1">'Operating Statement'!#REF!</definedName>
    <definedName name="QBCANSUPPORTUPDATE" localSheetId="0">TRUE</definedName>
    <definedName name="QBCOMPANYFILENAME" localSheetId="0">"C:\Users\Erin Franks\RAL Olympic Holdings LLC.qbw"</definedName>
    <definedName name="QBENDDATE" localSheetId="0">20181231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"2515ec423d8d4e0783727d05e39effcc"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20170101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C39" i="1"/>
  <c r="D39" i="1" l="1"/>
  <c r="C32" i="1" l="1"/>
  <c r="C33" i="1" s="1"/>
  <c r="C34" i="1" s="1"/>
  <c r="C22" i="1"/>
  <c r="C23" i="1" s="1"/>
  <c r="B22" i="1"/>
  <c r="E42" i="1"/>
  <c r="D32" i="1"/>
  <c r="E32" i="1"/>
  <c r="D33" i="1"/>
  <c r="E33" i="1"/>
  <c r="D34" i="1"/>
  <c r="E34" i="1"/>
  <c r="E6" i="1"/>
  <c r="E39" i="1" s="1"/>
  <c r="C25" i="1" l="1"/>
  <c r="E7" i="1"/>
  <c r="E8" i="1" s="1"/>
  <c r="E22" i="1" s="1"/>
  <c r="B32" i="1"/>
  <c r="C40" i="1" l="1"/>
  <c r="C41" i="1"/>
  <c r="C35" i="1"/>
  <c r="C38" i="1" s="1"/>
  <c r="E25" i="1"/>
  <c r="E40" i="1" s="1"/>
  <c r="E23" i="1"/>
  <c r="B23" i="1"/>
  <c r="B25" i="1"/>
  <c r="B41" i="1" s="1"/>
  <c r="B33" i="1"/>
  <c r="B34" i="1" s="1"/>
  <c r="B40" i="1" l="1"/>
  <c r="D22" i="1"/>
  <c r="E41" i="1"/>
  <c r="E35" i="1"/>
  <c r="E38" i="1" s="1"/>
  <c r="B35" i="1"/>
  <c r="B38" i="1" s="1"/>
  <c r="D25" i="1" l="1"/>
  <c r="D23" i="1"/>
  <c r="D41" i="1" l="1"/>
  <c r="D40" i="1"/>
  <c r="D35" i="1"/>
  <c r="D38" i="1" s="1"/>
</calcChain>
</file>

<file path=xl/sharedStrings.xml><?xml version="1.0" encoding="utf-8"?>
<sst xmlns="http://schemas.openxmlformats.org/spreadsheetml/2006/main" count="41" uniqueCount="41">
  <si>
    <t>Rental Income</t>
  </si>
  <si>
    <t>Expense</t>
  </si>
  <si>
    <t>Dues and Subscriptions</t>
  </si>
  <si>
    <t>Insurance Expense</t>
  </si>
  <si>
    <t>Property Taxes</t>
  </si>
  <si>
    <t>Lawn Care</t>
  </si>
  <si>
    <t>Utilities</t>
  </si>
  <si>
    <t>Income</t>
  </si>
  <si>
    <t>Total Income</t>
  </si>
  <si>
    <t>Total Expenses</t>
  </si>
  <si>
    <t>Net Operating Income</t>
  </si>
  <si>
    <t>LTV</t>
  </si>
  <si>
    <t>Lending Assumptions</t>
  </si>
  <si>
    <t>Expense Factor</t>
  </si>
  <si>
    <t>Interest Rate</t>
  </si>
  <si>
    <t>Amortization in years</t>
  </si>
  <si>
    <t>Debt Service</t>
  </si>
  <si>
    <t>Equity</t>
  </si>
  <si>
    <t>Debt</t>
  </si>
  <si>
    <t>Cash Flow</t>
  </si>
  <si>
    <t>Cash-on-Cash Return</t>
  </si>
  <si>
    <t>GRM</t>
  </si>
  <si>
    <t>Value Indicators</t>
  </si>
  <si>
    <t>Cap Rate</t>
  </si>
  <si>
    <t>Operating Statement</t>
  </si>
  <si>
    <t>List Price</t>
  </si>
  <si>
    <t>Advertising</t>
  </si>
  <si>
    <t>Cleaning and Maintenance</t>
  </si>
  <si>
    <t>Pro Forma</t>
  </si>
  <si>
    <t>With Rent Increases</t>
  </si>
  <si>
    <t>Less: Vacancy @5%</t>
  </si>
  <si>
    <t xml:space="preserve">Repairs </t>
  </si>
  <si>
    <t>Price per Unit</t>
  </si>
  <si>
    <t>Property Management</t>
  </si>
  <si>
    <t>Legal and other fees</t>
  </si>
  <si>
    <t>DSCR</t>
  </si>
  <si>
    <t>Thresholds</t>
  </si>
  <si>
    <t>2016 P&amp;L</t>
  </si>
  <si>
    <t>2017 P&amp;L</t>
  </si>
  <si>
    <t>Supplies</t>
  </si>
  <si>
    <t>Car Wash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</si>
</sst>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164" fontId="3" fillId="0" borderId="0" xfId="0" applyNumberFormat="1" applyFont="1"/>
    <xf numFmtId="44" fontId="3" fillId="0" borderId="0" xfId="3" applyFont="1"/>
    <xf numFmtId="44" fontId="3" fillId="0" borderId="1" xfId="3" applyFont="1" applyBorder="1"/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3" applyFont="1"/>
    <xf numFmtId="44" fontId="4" fillId="0" borderId="2" xfId="3" applyFont="1" applyBorder="1"/>
    <xf numFmtId="9" fontId="4" fillId="0" borderId="0" xfId="4" applyFont="1"/>
    <xf numFmtId="9" fontId="4" fillId="0" borderId="0" xfId="0" applyNumberFormat="1" applyFont="1"/>
    <xf numFmtId="10" fontId="4" fillId="0" borderId="0" xfId="0" applyNumberFormat="1" applyFont="1"/>
    <xf numFmtId="8" fontId="4" fillId="0" borderId="0" xfId="0" applyNumberFormat="1" applyFont="1"/>
    <xf numFmtId="10" fontId="4" fillId="0" borderId="0" xfId="4" applyNumberFormat="1" applyFont="1"/>
    <xf numFmtId="43" fontId="4" fillId="0" borderId="0" xfId="2" applyFont="1"/>
    <xf numFmtId="44" fontId="4" fillId="0" borderId="0" xfId="0" applyNumberFormat="1" applyFont="1"/>
    <xf numFmtId="165" fontId="3" fillId="0" borderId="0" xfId="4" applyNumberFormat="1" applyFont="1"/>
    <xf numFmtId="8" fontId="4" fillId="0" borderId="1" xfId="0" applyNumberFormat="1" applyFont="1" applyBorder="1"/>
    <xf numFmtId="44" fontId="4" fillId="0" borderId="1" xfId="0" applyNumberFormat="1" applyFont="1" applyBorder="1"/>
    <xf numFmtId="0" fontId="4" fillId="0" borderId="2" xfId="0" applyFont="1" applyBorder="1"/>
    <xf numFmtId="44" fontId="3" fillId="3" borderId="1" xfId="3" applyFont="1" applyFill="1" applyBorder="1"/>
    <xf numFmtId="44" fontId="4" fillId="3" borderId="3" xfId="3" applyFont="1" applyFill="1" applyBorder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6" fillId="0" borderId="0" xfId="2" applyNumberFormat="1" applyFont="1" applyAlignment="1">
      <alignment horizontal="center"/>
    </xf>
    <xf numFmtId="44" fontId="3" fillId="3" borderId="0" xfId="3" applyFont="1" applyFill="1"/>
    <xf numFmtId="44" fontId="4" fillId="3" borderId="0" xfId="3" applyFont="1" applyFill="1"/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Comma" xfId="2" builtinId="3"/>
    <cellStyle name="Currency" xfId="3" builtinId="4"/>
    <cellStyle name="Normal" xfId="0" builtinId="0"/>
    <cellStyle name="Normal 2" xfId="1" xr:uid="{00000000-0005-0000-0000-000001000000}"/>
    <cellStyle name="Percent" xfId="4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930728</xdr:colOff>
      <xdr:row>0</xdr:row>
      <xdr:rowOff>0</xdr:rowOff>
    </xdr:from>
    <xdr:to>
      <xdr:col>5</xdr:col>
      <xdr:colOff>489149</xdr:colOff>
      <xdr:row>1</xdr:row>
      <xdr:rowOff>3402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3814" y="0"/>
          <a:ext cx="1490635" cy="384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G42"/>
  <sheetViews>
    <sheetView tabSelected="1" zoomScale="175" zoomScaleNormal="175" workbookViewId="0">
      <selection activeCell="H27" sqref="H27"/>
    </sheetView>
  </sheetViews>
  <sheetFormatPr defaultRowHeight="11.25" x14ac:dyDescent="0.2"/>
  <cols>
    <col min="1" max="1" width="18.7109375" style="8" bestFit="1" customWidth="1"/>
    <col min="2" max="2" width="16.85546875" style="8" customWidth="1"/>
    <col min="3" max="3" width="16.42578125" style="8" customWidth="1"/>
    <col min="4" max="4" width="12.5703125" style="8" bestFit="1" customWidth="1"/>
    <col min="5" max="5" width="14.5703125" style="8" hidden="1" customWidth="1"/>
    <col min="6" max="16384" width="9.140625" style="8"/>
  </cols>
  <sheetData>
    <row r="1" spans="1:5" ht="30" customHeight="1" x14ac:dyDescent="0.2"/>
    <row r="2" spans="1:5" s="7" customFormat="1" ht="15" customHeight="1" x14ac:dyDescent="0.25">
      <c r="A2" s="32" t="s">
        <v>40</v>
      </c>
      <c r="B2" s="32"/>
      <c r="C2" s="32"/>
      <c r="D2" s="32"/>
      <c r="E2" s="32"/>
    </row>
    <row r="3" spans="1:5" x14ac:dyDescent="0.2">
      <c r="A3" s="30" t="s">
        <v>24</v>
      </c>
      <c r="B3" s="30"/>
      <c r="C3" s="30"/>
      <c r="D3" s="30"/>
      <c r="E3" s="30"/>
    </row>
    <row r="4" spans="1:5" x14ac:dyDescent="0.2">
      <c r="A4" s="1"/>
      <c r="B4" s="6" t="s">
        <v>37</v>
      </c>
      <c r="C4" s="6" t="s">
        <v>38</v>
      </c>
      <c r="D4" s="8" t="s">
        <v>28</v>
      </c>
      <c r="E4" s="8" t="s">
        <v>29</v>
      </c>
    </row>
    <row r="5" spans="1:5" x14ac:dyDescent="0.2">
      <c r="A5" s="1" t="s">
        <v>7</v>
      </c>
      <c r="B5" s="2">
        <v>54899</v>
      </c>
      <c r="C5" s="2">
        <v>42180</v>
      </c>
      <c r="D5" s="9">
        <v>45000</v>
      </c>
      <c r="E5" s="9"/>
    </row>
    <row r="6" spans="1:5" x14ac:dyDescent="0.2">
      <c r="A6" s="4" t="s">
        <v>0</v>
      </c>
      <c r="B6" s="2">
        <v>54899</v>
      </c>
      <c r="C6" s="2">
        <v>42180</v>
      </c>
      <c r="D6" s="9">
        <v>45000</v>
      </c>
      <c r="E6" s="9" t="e">
        <f>SUM(#REF!)*12</f>
        <v>#REF!</v>
      </c>
    </row>
    <row r="7" spans="1:5" x14ac:dyDescent="0.2">
      <c r="A7" s="4" t="s">
        <v>30</v>
      </c>
      <c r="B7" s="3">
        <v>0</v>
      </c>
      <c r="C7" s="3">
        <v>0</v>
      </c>
      <c r="D7" s="20">
        <v>0</v>
      </c>
      <c r="E7" s="20" t="e">
        <f>0.05*E6</f>
        <v>#REF!</v>
      </c>
    </row>
    <row r="8" spans="1:5" x14ac:dyDescent="0.2">
      <c r="A8" s="4" t="s">
        <v>8</v>
      </c>
      <c r="B8" s="2">
        <v>54899</v>
      </c>
      <c r="C8" s="2">
        <v>42180</v>
      </c>
      <c r="D8" s="17">
        <v>45000</v>
      </c>
      <c r="E8" s="17" t="e">
        <f>+E6-E7</f>
        <v>#REF!</v>
      </c>
    </row>
    <row r="9" spans="1:5" x14ac:dyDescent="0.2">
      <c r="A9" s="4"/>
      <c r="B9" s="2"/>
      <c r="C9" s="2"/>
      <c r="E9" s="9"/>
    </row>
    <row r="10" spans="1:5" x14ac:dyDescent="0.2">
      <c r="A10" s="4" t="s">
        <v>1</v>
      </c>
      <c r="B10" s="9"/>
      <c r="C10" s="9"/>
      <c r="E10" s="9"/>
    </row>
    <row r="11" spans="1:5" x14ac:dyDescent="0.2">
      <c r="A11" s="4" t="s">
        <v>26</v>
      </c>
      <c r="B11" s="9">
        <v>0</v>
      </c>
      <c r="C11" s="9">
        <v>0</v>
      </c>
      <c r="D11" s="9">
        <v>0</v>
      </c>
      <c r="E11" s="9">
        <v>0</v>
      </c>
    </row>
    <row r="12" spans="1:5" x14ac:dyDescent="0.2">
      <c r="A12" s="4" t="s">
        <v>27</v>
      </c>
      <c r="B12" s="2">
        <v>0</v>
      </c>
      <c r="C12" s="2">
        <v>0</v>
      </c>
      <c r="D12" s="2">
        <v>0</v>
      </c>
      <c r="E12" s="2"/>
    </row>
    <row r="13" spans="1:5" x14ac:dyDescent="0.2">
      <c r="A13" s="4" t="s">
        <v>2</v>
      </c>
      <c r="B13" s="2">
        <v>0</v>
      </c>
      <c r="C13" s="2">
        <v>0</v>
      </c>
      <c r="D13" s="9">
        <v>0</v>
      </c>
      <c r="E13" s="9"/>
    </row>
    <row r="14" spans="1:5" x14ac:dyDescent="0.2">
      <c r="A14" s="4" t="s">
        <v>3</v>
      </c>
      <c r="B14" s="2">
        <v>3392</v>
      </c>
      <c r="C14" s="2">
        <v>2622</v>
      </c>
      <c r="D14" s="2">
        <v>3000</v>
      </c>
      <c r="E14" s="2"/>
    </row>
    <row r="15" spans="1:5" x14ac:dyDescent="0.2">
      <c r="A15" s="4" t="s">
        <v>33</v>
      </c>
      <c r="B15" s="2">
        <v>0</v>
      </c>
      <c r="C15" s="2">
        <v>0</v>
      </c>
      <c r="D15" s="2">
        <v>4500</v>
      </c>
      <c r="E15" s="2"/>
    </row>
    <row r="16" spans="1:5" x14ac:dyDescent="0.2">
      <c r="A16" s="4" t="s">
        <v>34</v>
      </c>
      <c r="B16" s="2">
        <v>100</v>
      </c>
      <c r="C16" s="2">
        <v>0</v>
      </c>
      <c r="D16" s="2">
        <v>100</v>
      </c>
      <c r="E16" s="2"/>
    </row>
    <row r="17" spans="1:7" x14ac:dyDescent="0.2">
      <c r="A17" s="4" t="s">
        <v>4</v>
      </c>
      <c r="B17" s="2">
        <v>5035</v>
      </c>
      <c r="C17" s="2">
        <v>5031</v>
      </c>
      <c r="D17" s="2">
        <v>5000</v>
      </c>
      <c r="E17" s="2"/>
    </row>
    <row r="18" spans="1:7" x14ac:dyDescent="0.2">
      <c r="A18" s="4" t="s">
        <v>5</v>
      </c>
      <c r="B18" s="28">
        <v>0</v>
      </c>
      <c r="C18" s="28">
        <v>0</v>
      </c>
      <c r="D18" s="29">
        <v>500</v>
      </c>
      <c r="E18" s="9"/>
    </row>
    <row r="19" spans="1:7" x14ac:dyDescent="0.2">
      <c r="A19" s="4" t="s">
        <v>31</v>
      </c>
      <c r="B19" s="2">
        <v>1050</v>
      </c>
      <c r="C19" s="2">
        <v>250</v>
      </c>
      <c r="D19" s="9">
        <v>1000</v>
      </c>
      <c r="E19" s="9"/>
    </row>
    <row r="20" spans="1:7" x14ac:dyDescent="0.2">
      <c r="A20" s="4" t="s">
        <v>39</v>
      </c>
      <c r="B20" s="2">
        <v>213</v>
      </c>
      <c r="C20" s="2">
        <v>613</v>
      </c>
      <c r="D20" s="9">
        <v>600</v>
      </c>
      <c r="E20" s="9"/>
    </row>
    <row r="21" spans="1:7" x14ac:dyDescent="0.2">
      <c r="A21" s="4" t="s">
        <v>6</v>
      </c>
      <c r="B21" s="22">
        <v>0</v>
      </c>
      <c r="C21" s="22">
        <v>0</v>
      </c>
      <c r="D21" s="22">
        <v>2000</v>
      </c>
      <c r="E21" s="22">
        <v>0</v>
      </c>
    </row>
    <row r="22" spans="1:7" x14ac:dyDescent="0.2">
      <c r="A22" s="4" t="s">
        <v>9</v>
      </c>
      <c r="B22" s="9">
        <f>SUM(B11:B21)</f>
        <v>9790</v>
      </c>
      <c r="C22" s="9">
        <f>SUM(C11:C21)</f>
        <v>8516</v>
      </c>
      <c r="D22" s="9">
        <f t="shared" ref="D22:E22" si="0">SUM(D11:D21)</f>
        <v>16700</v>
      </c>
      <c r="E22" s="9">
        <f t="shared" si="0"/>
        <v>0</v>
      </c>
    </row>
    <row r="23" spans="1:7" x14ac:dyDescent="0.2">
      <c r="A23" s="4" t="s">
        <v>13</v>
      </c>
      <c r="B23" s="11">
        <f>+B22/B8</f>
        <v>0.17832747408878122</v>
      </c>
      <c r="C23" s="11">
        <f>+C22/C8</f>
        <v>0.20189663347558084</v>
      </c>
      <c r="D23" s="11">
        <f t="shared" ref="D23:E23" si="1">+D22/D8</f>
        <v>0.37111111111111111</v>
      </c>
      <c r="E23" s="11" t="e">
        <f t="shared" si="1"/>
        <v>#REF!</v>
      </c>
      <c r="G23" s="9"/>
    </row>
    <row r="24" spans="1:7" ht="12" thickBot="1" x14ac:dyDescent="0.25">
      <c r="B24" s="10"/>
      <c r="C24" s="10"/>
      <c r="D24" s="21"/>
      <c r="E24" s="21"/>
      <c r="G24" s="17"/>
    </row>
    <row r="25" spans="1:7" ht="12" thickTop="1" x14ac:dyDescent="0.2">
      <c r="A25" s="1" t="s">
        <v>10</v>
      </c>
      <c r="B25" s="9">
        <f>+B8-B22</f>
        <v>45109</v>
      </c>
      <c r="C25" s="9">
        <f>+C8-C22</f>
        <v>33664</v>
      </c>
      <c r="D25" s="9">
        <f t="shared" ref="D25:E25" si="2">+D8-D22</f>
        <v>28300</v>
      </c>
      <c r="E25" s="9" t="e">
        <f t="shared" si="2"/>
        <v>#REF!</v>
      </c>
      <c r="G25" s="16"/>
    </row>
    <row r="26" spans="1:7" x14ac:dyDescent="0.2">
      <c r="A26" s="1"/>
    </row>
    <row r="27" spans="1:7" ht="12" thickBot="1" x14ac:dyDescent="0.25">
      <c r="A27" s="30" t="s">
        <v>12</v>
      </c>
      <c r="B27" s="30"/>
      <c r="C27" s="30"/>
      <c r="D27" s="30"/>
      <c r="E27" s="30"/>
      <c r="F27" s="17"/>
    </row>
    <row r="28" spans="1:7" ht="12" thickBot="1" x14ac:dyDescent="0.25">
      <c r="A28" s="1" t="s">
        <v>25</v>
      </c>
      <c r="B28" s="23">
        <v>250000</v>
      </c>
      <c r="C28" s="23">
        <v>250000</v>
      </c>
      <c r="D28" s="23">
        <v>250000</v>
      </c>
      <c r="E28" s="9"/>
    </row>
    <row r="29" spans="1:7" x14ac:dyDescent="0.2">
      <c r="A29" s="8" t="s">
        <v>11</v>
      </c>
      <c r="B29" s="12">
        <v>0.75</v>
      </c>
      <c r="C29" s="12">
        <v>0.75</v>
      </c>
      <c r="D29" s="12">
        <v>0.75</v>
      </c>
      <c r="E29" s="12">
        <v>0.8</v>
      </c>
    </row>
    <row r="30" spans="1:7" x14ac:dyDescent="0.2">
      <c r="A30" s="1" t="s">
        <v>14</v>
      </c>
      <c r="B30" s="13">
        <v>5.6500000000000002E-2</v>
      </c>
      <c r="C30" s="13">
        <v>5.6500000000000002E-2</v>
      </c>
      <c r="D30" s="13">
        <v>5.6500000000000002E-2</v>
      </c>
      <c r="E30" s="13">
        <v>0.05</v>
      </c>
      <c r="F30" s="14"/>
    </row>
    <row r="31" spans="1:7" x14ac:dyDescent="0.2">
      <c r="A31" s="1" t="s">
        <v>15</v>
      </c>
      <c r="B31" s="8">
        <v>15</v>
      </c>
      <c r="C31" s="8">
        <v>15</v>
      </c>
      <c r="D31" s="8">
        <v>15</v>
      </c>
      <c r="E31" s="8">
        <v>30</v>
      </c>
    </row>
    <row r="32" spans="1:7" x14ac:dyDescent="0.2">
      <c r="A32" s="8" t="s">
        <v>17</v>
      </c>
      <c r="B32" s="9">
        <f>+B28*(1-B29)</f>
        <v>62500</v>
      </c>
      <c r="C32" s="9">
        <f>+C28*(1-C29)</f>
        <v>62500</v>
      </c>
      <c r="D32" s="9">
        <f t="shared" ref="D32:E32" si="3">+D28*(1-D29)</f>
        <v>62500</v>
      </c>
      <c r="E32" s="9">
        <f t="shared" si="3"/>
        <v>0</v>
      </c>
    </row>
    <row r="33" spans="1:6" x14ac:dyDescent="0.2">
      <c r="A33" s="8" t="s">
        <v>18</v>
      </c>
      <c r="B33" s="9">
        <f>+B28-B32</f>
        <v>187500</v>
      </c>
      <c r="C33" s="9">
        <f>+C28-C32</f>
        <v>187500</v>
      </c>
      <c r="D33" s="9">
        <f t="shared" ref="D33:E33" si="4">+D28-D32</f>
        <v>187500</v>
      </c>
      <c r="E33" s="9">
        <f t="shared" si="4"/>
        <v>0</v>
      </c>
    </row>
    <row r="34" spans="1:6" x14ac:dyDescent="0.2">
      <c r="A34" s="1" t="s">
        <v>16</v>
      </c>
      <c r="B34" s="19">
        <f>+PMT(B30,B31,B33)</f>
        <v>-18866.463322324933</v>
      </c>
      <c r="C34" s="19">
        <f>+PMT(C30,C31,C33)</f>
        <v>-18866.463322324933</v>
      </c>
      <c r="D34" s="19">
        <f t="shared" ref="D34:E34" si="5">+PMT(D30,D31,D33)</f>
        <v>-18866.463322324933</v>
      </c>
      <c r="E34" s="19">
        <f t="shared" si="5"/>
        <v>0</v>
      </c>
    </row>
    <row r="35" spans="1:6" x14ac:dyDescent="0.2">
      <c r="A35" s="1" t="s">
        <v>19</v>
      </c>
      <c r="B35" s="14">
        <f>+B25+B34</f>
        <v>26242.536677675067</v>
      </c>
      <c r="C35" s="14">
        <f>+C25+C34</f>
        <v>14797.536677675067</v>
      </c>
      <c r="D35" s="14">
        <f>+D25+D34</f>
        <v>9433.536677675067</v>
      </c>
      <c r="E35" s="14" t="e">
        <f t="shared" ref="E35" si="6">+E25+E34</f>
        <v>#REF!</v>
      </c>
    </row>
    <row r="37" spans="1:6" x14ac:dyDescent="0.2">
      <c r="A37" s="31" t="s">
        <v>22</v>
      </c>
      <c r="B37" s="31"/>
      <c r="C37" s="31"/>
      <c r="D37" s="31"/>
      <c r="E37" s="31"/>
      <c r="F37" s="24" t="s">
        <v>36</v>
      </c>
    </row>
    <row r="38" spans="1:6" x14ac:dyDescent="0.2">
      <c r="A38" s="8" t="s">
        <v>20</v>
      </c>
      <c r="B38" s="15">
        <f>+B35/B32</f>
        <v>0.41988058684280105</v>
      </c>
      <c r="C38" s="15">
        <f>+C35/C32</f>
        <v>0.23676058684280107</v>
      </c>
      <c r="D38" s="15">
        <f t="shared" ref="D38:E38" si="7">+D35/D32</f>
        <v>0.15093658684280106</v>
      </c>
      <c r="E38" s="15" t="e">
        <f t="shared" si="7"/>
        <v>#REF!</v>
      </c>
      <c r="F38" s="25">
        <v>8.5000000000000006E-2</v>
      </c>
    </row>
    <row r="39" spans="1:6" x14ac:dyDescent="0.2">
      <c r="A39" s="1" t="s">
        <v>21</v>
      </c>
      <c r="B39" s="16">
        <f>B28/B6</f>
        <v>4.5538170094172932</v>
      </c>
      <c r="C39" s="16">
        <f>C28/C6</f>
        <v>5.9269796111901378</v>
      </c>
      <c r="D39" s="16">
        <f t="shared" ref="D39:E39" si="8">D28/D6</f>
        <v>5.5555555555555554</v>
      </c>
      <c r="E39" s="16" t="e">
        <f t="shared" si="8"/>
        <v>#REF!</v>
      </c>
      <c r="F39" s="27">
        <v>7</v>
      </c>
    </row>
    <row r="40" spans="1:6" x14ac:dyDescent="0.2">
      <c r="A40" s="1" t="s">
        <v>35</v>
      </c>
      <c r="B40" s="16">
        <f>B25/-B34</f>
        <v>2.3909621654749635</v>
      </c>
      <c r="C40" s="16">
        <f t="shared" ref="C40:E40" si="9">C25/-C34</f>
        <v>1.7843301855183928</v>
      </c>
      <c r="D40" s="16">
        <f t="shared" si="9"/>
        <v>1.5000161671272134</v>
      </c>
      <c r="E40" s="16" t="e">
        <f t="shared" si="9"/>
        <v>#REF!</v>
      </c>
      <c r="F40" s="27">
        <v>1.3</v>
      </c>
    </row>
    <row r="41" spans="1:6" s="5" customFormat="1" x14ac:dyDescent="0.2">
      <c r="A41" s="1" t="s">
        <v>23</v>
      </c>
      <c r="B41" s="18">
        <f>+B25/B28</f>
        <v>0.18043600000000001</v>
      </c>
      <c r="C41" s="18">
        <f>+C25/C28</f>
        <v>0.134656</v>
      </c>
      <c r="D41" s="18">
        <f t="shared" ref="D41:E41" si="10">+D25/D28</f>
        <v>0.1132</v>
      </c>
      <c r="E41" s="18" t="e">
        <f t="shared" si="10"/>
        <v>#REF!</v>
      </c>
      <c r="F41" s="26">
        <v>0.08</v>
      </c>
    </row>
    <row r="42" spans="1:6" x14ac:dyDescent="0.2">
      <c r="A42" s="8" t="s">
        <v>32</v>
      </c>
      <c r="B42" s="9"/>
      <c r="C42" s="9"/>
      <c r="D42" s="9"/>
      <c r="E42" s="9">
        <f t="shared" ref="E42" si="11">+E28/4</f>
        <v>0</v>
      </c>
    </row>
  </sheetData>
  <mergeCells count="4">
    <mergeCell ref="A27:E27"/>
    <mergeCell ref="A37:E37"/>
    <mergeCell ref="A3:E3"/>
    <mergeCell ref="A2:E2"/>
  </mergeCells>
  <conditionalFormatting sqref="B40:D40">
    <cfRule type="cellIs" dxfId="3" priority="4" operator="lessThan">
      <formula>$F$40</formula>
    </cfRule>
  </conditionalFormatting>
  <conditionalFormatting sqref="B41:D41">
    <cfRule type="cellIs" dxfId="2" priority="3" operator="lessThan">
      <formula>$F$41</formula>
    </cfRule>
  </conditionalFormatting>
  <conditionalFormatting sqref="B38:D38">
    <cfRule type="cellIs" dxfId="1" priority="2" operator="lessThan">
      <formula>$F$38</formula>
    </cfRule>
  </conditionalFormatting>
  <conditionalFormatting sqref="B39:D39">
    <cfRule type="cellIs" dxfId="0" priority="1" operator="greaterThan">
      <formula>$F$39</formula>
    </cfRule>
  </conditionalFormatting>
  <pageMargins left="0.7" right="0.7" top="0.75" bottom="0.75" header="0.25" footer="0.3"/>
  <pageSetup orientation="portrait" horizontalDpi="360" verticalDpi="36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FA728BC13CA64A9A21E643CAC3512F" ma:contentTypeVersion="12" ma:contentTypeDescription="Create a new document." ma:contentTypeScope="" ma:versionID="686c48c43e8a2ec2a5198bf2359ea54e">
  <xsd:schema xmlns:xsd="http://www.w3.org/2001/XMLSchema" xmlns:xs="http://www.w3.org/2001/XMLSchema" xmlns:p="http://schemas.microsoft.com/office/2006/metadata/properties" xmlns:ns2="f423adde-e15d-451a-a33c-7d73c3a9731a" xmlns:ns3="1c4e1de1-e2b6-4f28-9a89-fdf14467cb27" targetNamespace="http://schemas.microsoft.com/office/2006/metadata/properties" ma:root="true" ma:fieldsID="df96678116dc9aafbb76157d67b506b4" ns2:_="" ns3:_="">
    <xsd:import namespace="f423adde-e15d-451a-a33c-7d73c3a9731a"/>
    <xsd:import namespace="1c4e1de1-e2b6-4f28-9a89-fdf14467cb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23adde-e15d-451a-a33c-7d73c3a973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4e1de1-e2b6-4f28-9a89-fdf14467cb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1E043B-1C5B-42BB-BAD2-AD6D425AE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23adde-e15d-451a-a33c-7d73c3a9731a"/>
    <ds:schemaRef ds:uri="1c4e1de1-e2b6-4f28-9a89-fdf14467cb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3A4D7B-F161-4EBA-9E61-B00F38C5EB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9602EF-37E3-426B-B20D-4C6957605C08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1c4e1de1-e2b6-4f28-9a89-fdf14467cb27"/>
    <ds:schemaRef ds:uri="http://schemas.openxmlformats.org/package/2006/metadata/core-properties"/>
    <ds:schemaRef ds:uri="http://purl.org/dc/dcmitype/"/>
    <ds:schemaRef ds:uri="http://purl.org/dc/terms/"/>
    <ds:schemaRef ds:uri="f423adde-e15d-451a-a33c-7d73c3a9731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Franks</dc:creator>
  <cp:lastModifiedBy>Jonathan Aceves</cp:lastModifiedBy>
  <cp:lastPrinted>2019-08-23T15:23:14Z</cp:lastPrinted>
  <dcterms:created xsi:type="dcterms:W3CDTF">2019-04-03T16:27:24Z</dcterms:created>
  <dcterms:modified xsi:type="dcterms:W3CDTF">2019-09-06T21:14:26Z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0x01010038FA728BC13CA64A9A21E643CAC3512F</vt:lpwstr>
  </property>
  <property fmtid="{D5CDD505-2E9C-101B-9397-08002B2CF9AE}" pid="3" name="AuthorIds_UIVersion_1024">
    <vt:lpwstr>13</vt:lpwstr>
  </property>
  <property fmtid="{D5CDD505-2E9C-101B-9397-08002B2CF9AE}" pid="4" name="AuthorIds_UIVersion_2560">
    <vt:lpwstr>13</vt:lpwstr>
  </property>
</Properties>
</file>