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C:\CYBERBACKER\Michael Alves\FOR SALE AND FOR LEASE LISTINGS\FOR SALE\100 LAWN AVE\"/>
    </mc:Choice>
  </mc:AlternateContent>
  <xr:revisionPtr revIDLastSave="0" documentId="13_ncr:1_{CF1649DE-60A8-4536-8035-2DFCB86F64B7}" xr6:coauthVersionLast="47" xr6:coauthVersionMax="47" xr10:uidLastSave="{00000000-0000-0000-0000-000000000000}"/>
  <bookViews>
    <workbookView xWindow="28680" yWindow="-120" windowWidth="25440" windowHeight="15270" tabRatio="711" xr2:uid="{00000000-000D-0000-FFFF-FFFF00000000}"/>
  </bookViews>
  <sheets>
    <sheet name="P&amp;L Top Dog" sheetId="12" r:id="rId1"/>
  </sheets>
  <externalReferences>
    <externalReference r:id="rId2"/>
  </externalReferences>
  <definedNames>
    <definedName name="b">#REF!</definedName>
    <definedName name="BS">'[1]Net Worth'!$B$1:$K$53</definedName>
    <definedName name="bss">#REF!</definedName>
    <definedName name="_xlnm.Print_Area" localSheetId="0">'P&amp;L Top Dog'!$A$1:$J$80</definedName>
    <definedName name="RE">'[1]Net Worth'!$B$55:$I$89</definedName>
    <definedName name="ree" localSheetId="0">#REF!</definedName>
    <definedName name="re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5" i="12" l="1"/>
  <c r="H36" i="12"/>
  <c r="H37" i="12"/>
  <c r="H38" i="12"/>
  <c r="H39" i="12"/>
  <c r="H40" i="12"/>
  <c r="H41" i="12"/>
  <c r="H42" i="12"/>
  <c r="G45" i="12" l="1"/>
  <c r="H34" i="12"/>
  <c r="E45" i="12"/>
  <c r="E49" i="12" s="1"/>
  <c r="D45" i="12"/>
  <c r="H44" i="12"/>
  <c r="H43" i="12"/>
  <c r="C45" i="12"/>
  <c r="C22" i="12"/>
  <c r="C15" i="12"/>
  <c r="G73" i="12" s="1"/>
  <c r="D14" i="12"/>
  <c r="C14" i="12" s="1"/>
  <c r="H45" i="12" l="1"/>
  <c r="G49" i="12" s="1"/>
  <c r="G50" i="12" s="1"/>
  <c r="E50" i="12"/>
  <c r="E51" i="12" s="1"/>
  <c r="E73" i="12"/>
  <c r="E77" i="12"/>
  <c r="G77" i="12"/>
  <c r="G79" i="12" s="1"/>
  <c r="G51" i="12"/>
  <c r="E79" i="12" l="1"/>
  <c r="E69" i="12"/>
  <c r="E56" i="12"/>
  <c r="E57" i="12"/>
  <c r="E30" i="12"/>
  <c r="G69" i="12"/>
  <c r="G57" i="12"/>
  <c r="G56" i="12"/>
  <c r="G30" i="12"/>
  <c r="G65" i="12" l="1"/>
  <c r="E65" i="12"/>
  <c r="E29" i="12" s="1"/>
  <c r="E67" i="12" l="1"/>
  <c r="E24" i="12" s="1"/>
  <c r="G29" i="12"/>
  <c r="G67" i="12"/>
  <c r="E71" i="12" l="1"/>
  <c r="E28" i="12" s="1"/>
  <c r="G24" i="12"/>
  <c r="G71" i="12"/>
  <c r="E27" i="12" l="1"/>
  <c r="E75" i="12"/>
  <c r="E26" i="12" s="1"/>
  <c r="G75" i="12"/>
  <c r="G28" i="12"/>
  <c r="G27" i="12"/>
  <c r="E25" i="12" l="1"/>
  <c r="G25" i="12"/>
  <c r="G26" i="12"/>
</calcChain>
</file>

<file path=xl/sharedStrings.xml><?xml version="1.0" encoding="utf-8"?>
<sst xmlns="http://schemas.openxmlformats.org/spreadsheetml/2006/main" count="54" uniqueCount="54">
  <si>
    <t>Month</t>
  </si>
  <si>
    <t>Year</t>
  </si>
  <si>
    <t>Price</t>
  </si>
  <si>
    <t>Number of units</t>
  </si>
  <si>
    <t>Price per unit</t>
  </si>
  <si>
    <t>NOI cap rate</t>
  </si>
  <si>
    <t>Net Operating Income (NOI)</t>
  </si>
  <si>
    <t>Income Multiplier</t>
  </si>
  <si>
    <t>OPERATING EXPENSES</t>
  </si>
  <si>
    <t>INCOME</t>
  </si>
  <si>
    <t xml:space="preserve">  Gross Rents</t>
  </si>
  <si>
    <t xml:space="preserve">  Real Estate Taxes</t>
  </si>
  <si>
    <t xml:space="preserve">  Insurance</t>
  </si>
  <si>
    <t xml:space="preserve">  Net Rents</t>
  </si>
  <si>
    <t>Potential Rent</t>
  </si>
  <si>
    <t>Potential Rent &amp; Projected Expenses</t>
  </si>
  <si>
    <t>Rent</t>
  </si>
  <si>
    <t>Equity</t>
  </si>
  <si>
    <t xml:space="preserve">  Total Operating Expenses</t>
  </si>
  <si>
    <t>Mortgage</t>
  </si>
  <si>
    <t>Current</t>
  </si>
  <si>
    <t xml:space="preserve">   Vacancy rate</t>
  </si>
  <si>
    <t xml:space="preserve">  Repairs &amp; Maintenance</t>
  </si>
  <si>
    <t xml:space="preserve">  Management Fee</t>
  </si>
  <si>
    <t>Net Cashflow</t>
  </si>
  <si>
    <t>Mortgage Interest Rate</t>
  </si>
  <si>
    <t>Mortgage Amortization</t>
  </si>
  <si>
    <t>Mortgage Interest</t>
  </si>
  <si>
    <t>Mortgage Term - years</t>
  </si>
  <si>
    <t>DSCR (Cashflow after Cap Reserve / Total Debt Repayment)</t>
  </si>
  <si>
    <t>Cash flow after cap reserve and before mortgage int.</t>
  </si>
  <si>
    <t>DSCR (Cashflow after Cap Reserve / Mortgage Interest)</t>
  </si>
  <si>
    <t>Total Annual Mortgage Payment</t>
  </si>
  <si>
    <t>Breakeven occupancy (excluding capital reserves)</t>
  </si>
  <si>
    <t>Return on Investment (Net Cashflow before Mortgage Amortization / Equity)</t>
  </si>
  <si>
    <t>Return on Investment (Net Cashflow after Mortgage Amortization / Equity)</t>
  </si>
  <si>
    <t>Baths</t>
  </si>
  <si>
    <t xml:space="preserve">  Laundry</t>
  </si>
  <si>
    <t>INSTRUCTIONS - INPUT DATA IN GREEN FIELDS ONLY.  DO NOT ENTER ANYWHERE ELSE OR FORMULAS WILL BE CORRUPTED.</t>
  </si>
  <si>
    <t>Capital Reserves</t>
  </si>
  <si>
    <t xml:space="preserve">  Sewer </t>
  </si>
  <si>
    <t>Parking Expense</t>
  </si>
  <si>
    <t>Bed</t>
  </si>
  <si>
    <t xml:space="preserve">  Water</t>
  </si>
  <si>
    <t xml:space="preserve">  Fire Alarm Quarterly</t>
  </si>
  <si>
    <t xml:space="preserve">  Utilities</t>
  </si>
  <si>
    <t xml:space="preserve">  Land scape/Snow removal</t>
  </si>
  <si>
    <t xml:space="preserve">  Dumpster Fee</t>
  </si>
  <si>
    <t>2023 Projections</t>
  </si>
  <si>
    <t>2022 Rent &amp; Expenses</t>
  </si>
  <si>
    <t>Unit 1</t>
  </si>
  <si>
    <t>Unit 2</t>
  </si>
  <si>
    <t>Unit 3</t>
  </si>
  <si>
    <t>100 Lawn Ave Pawtucket, RI 02860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</si>
</sst>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_);_(* \(#,##0\);_(* &quot;-&quot;??_);_(@_)"/>
    <numFmt numFmtId="167" formatCode="0.0%"/>
    <numFmt numFmtId="168" formatCode="_(* #,##0.0_);_(* \(#,##0.0\);_(* &quot;-&quot;??_);_(@_)"/>
    <numFmt numFmtId="169" formatCode="_(&quot;$&quot;* #,##0_);_(&quot;$&quot;* \(#,##0\);_(&quot;$&quot;* &quot;-&quot;??_);_(@_)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9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2" fillId="2" borderId="0" xfId="3" applyNumberFormat="1" applyFont="1" applyFill="1" applyBorder="1" applyAlignment="1" applyProtection="1">
      <alignment horizontal="left"/>
      <protection locked="0"/>
    </xf>
    <xf numFmtId="0" fontId="3" fillId="2" borderId="1" xfId="3" applyNumberFormat="1" applyFont="1" applyFill="1" applyBorder="1" applyAlignment="1" applyProtection="1">
      <alignment horizontal="left"/>
      <protection locked="0"/>
    </xf>
    <xf numFmtId="0" fontId="2" fillId="2" borderId="2" xfId="3" applyNumberFormat="1" applyFont="1" applyFill="1" applyBorder="1" applyAlignment="1" applyProtection="1">
      <alignment horizontal="left"/>
      <protection locked="0"/>
    </xf>
    <xf numFmtId="0" fontId="2" fillId="2" borderId="3" xfId="3" applyNumberFormat="1" applyFont="1" applyFill="1" applyBorder="1" applyAlignment="1" applyProtection="1">
      <alignment horizontal="left"/>
      <protection locked="0"/>
    </xf>
    <xf numFmtId="0" fontId="4" fillId="0" borderId="0" xfId="4" applyFont="1"/>
    <xf numFmtId="0" fontId="4" fillId="0" borderId="4" xfId="4" applyFont="1" applyBorder="1"/>
    <xf numFmtId="0" fontId="5" fillId="0" borderId="5" xfId="4" applyFont="1" applyBorder="1" applyAlignment="1">
      <alignment horizontal="center" vertical="center" wrapText="1"/>
    </xf>
    <xf numFmtId="0" fontId="5" fillId="0" borderId="0" xfId="4" applyFont="1" applyAlignment="1">
      <alignment horizontal="center" vertical="center" wrapText="1"/>
    </xf>
    <xf numFmtId="0" fontId="4" fillId="0" borderId="6" xfId="4" applyFont="1" applyBorder="1"/>
    <xf numFmtId="0" fontId="2" fillId="2" borderId="7" xfId="3" applyNumberFormat="1" applyFont="1" applyFill="1" applyBorder="1" applyAlignment="1" applyProtection="1">
      <alignment horizontal="left"/>
      <protection locked="0"/>
    </xf>
    <xf numFmtId="0" fontId="5" fillId="0" borderId="8" xfId="4" applyFont="1" applyBorder="1" applyAlignment="1">
      <alignment horizontal="center" vertical="center" wrapText="1"/>
    </xf>
    <xf numFmtId="0" fontId="2" fillId="0" borderId="7" xfId="3" applyNumberFormat="1" applyFont="1" applyFill="1" applyBorder="1" applyAlignment="1" applyProtection="1">
      <alignment horizontal="left"/>
      <protection locked="0"/>
    </xf>
    <xf numFmtId="0" fontId="2" fillId="0" borderId="0" xfId="3" applyNumberFormat="1" applyFont="1" applyFill="1" applyBorder="1" applyAlignment="1" applyProtection="1">
      <alignment horizontal="left"/>
      <protection locked="0"/>
    </xf>
    <xf numFmtId="167" fontId="2" fillId="0" borderId="0" xfId="6" applyNumberFormat="1" applyFont="1" applyFill="1" applyBorder="1"/>
    <xf numFmtId="166" fontId="4" fillId="0" borderId="0" xfId="1" applyNumberFormat="1" applyFont="1" applyFill="1" applyBorder="1"/>
    <xf numFmtId="166" fontId="4" fillId="0" borderId="9" xfId="2" applyNumberFormat="1" applyFont="1" applyFill="1" applyBorder="1" applyProtection="1"/>
    <xf numFmtId="169" fontId="2" fillId="2" borderId="10" xfId="3" applyNumberFormat="1" applyFont="1" applyFill="1" applyBorder="1" applyAlignment="1" applyProtection="1">
      <alignment horizontal="right"/>
      <protection locked="0"/>
    </xf>
    <xf numFmtId="169" fontId="4" fillId="0" borderId="11" xfId="3" applyNumberFormat="1" applyFont="1" applyFill="1" applyBorder="1" applyAlignment="1" applyProtection="1">
      <alignment horizontal="right"/>
      <protection locked="0"/>
    </xf>
    <xf numFmtId="0" fontId="4" fillId="0" borderId="11" xfId="4" applyFont="1" applyBorder="1"/>
    <xf numFmtId="0" fontId="4" fillId="0" borderId="12" xfId="4" applyFont="1" applyBorder="1"/>
    <xf numFmtId="166" fontId="4" fillId="0" borderId="4" xfId="2" applyNumberFormat="1" applyFont="1" applyFill="1" applyBorder="1" applyProtection="1"/>
    <xf numFmtId="166" fontId="4" fillId="0" borderId="0" xfId="1" applyNumberFormat="1" applyFont="1" applyFill="1" applyBorder="1" applyAlignment="1">
      <alignment horizontal="right"/>
    </xf>
    <xf numFmtId="167" fontId="2" fillId="0" borderId="10" xfId="6" applyNumberFormat="1" applyFont="1" applyFill="1" applyBorder="1" applyAlignment="1" applyProtection="1">
      <alignment horizontal="right"/>
      <protection locked="0"/>
    </xf>
    <xf numFmtId="0" fontId="4" fillId="0" borderId="5" xfId="4" applyFont="1" applyBorder="1"/>
    <xf numFmtId="167" fontId="2" fillId="2" borderId="10" xfId="6" applyNumberFormat="1" applyFont="1" applyFill="1" applyBorder="1" applyAlignment="1" applyProtection="1">
      <alignment horizontal="right"/>
      <protection locked="0"/>
    </xf>
    <xf numFmtId="0" fontId="4" fillId="0" borderId="0" xfId="4" applyFont="1" applyAlignment="1">
      <alignment horizontal="right"/>
    </xf>
    <xf numFmtId="167" fontId="4" fillId="0" borderId="13" xfId="6" applyNumberFormat="1" applyFont="1" applyFill="1" applyBorder="1" applyAlignment="1" applyProtection="1">
      <alignment horizontal="right"/>
      <protection locked="0"/>
    </xf>
    <xf numFmtId="167" fontId="4" fillId="0" borderId="0" xfId="6" applyNumberFormat="1" applyFont="1" applyFill="1" applyBorder="1" applyAlignment="1" applyProtection="1">
      <alignment horizontal="right"/>
      <protection locked="0"/>
    </xf>
    <xf numFmtId="0" fontId="2" fillId="2" borderId="14" xfId="3" applyNumberFormat="1" applyFont="1" applyFill="1" applyBorder="1" applyAlignment="1" applyProtection="1">
      <alignment horizontal="right"/>
      <protection locked="0"/>
    </xf>
    <xf numFmtId="166" fontId="4" fillId="0" borderId="0" xfId="2" applyNumberFormat="1" applyFont="1" applyFill="1" applyBorder="1" applyProtection="1"/>
    <xf numFmtId="167" fontId="4" fillId="0" borderId="0" xfId="6" applyNumberFormat="1" applyFont="1" applyFill="1" applyBorder="1"/>
    <xf numFmtId="169" fontId="4" fillId="0" borderId="0" xfId="3" applyNumberFormat="1" applyFont="1" applyFill="1" applyBorder="1" applyAlignment="1" applyProtection="1">
      <alignment horizontal="right"/>
    </xf>
    <xf numFmtId="0" fontId="2" fillId="0" borderId="0" xfId="4" applyFont="1"/>
    <xf numFmtId="0" fontId="2" fillId="0" borderId="5" xfId="4" applyFont="1" applyBorder="1"/>
    <xf numFmtId="167" fontId="4" fillId="0" borderId="0" xfId="6" applyNumberFormat="1" applyFont="1" applyFill="1" applyBorder="1" applyAlignment="1" applyProtection="1">
      <alignment horizontal="right"/>
    </xf>
    <xf numFmtId="165" fontId="4" fillId="0" borderId="0" xfId="2" applyFont="1" applyFill="1" applyBorder="1" applyProtection="1"/>
    <xf numFmtId="9" fontId="4" fillId="0" borderId="0" xfId="6" applyFont="1" applyFill="1" applyBorder="1" applyAlignment="1" applyProtection="1">
      <alignment horizontal="right"/>
    </xf>
    <xf numFmtId="166" fontId="4" fillId="0" borderId="6" xfId="2" applyNumberFormat="1" applyFont="1" applyFill="1" applyBorder="1" applyProtection="1"/>
    <xf numFmtId="0" fontId="4" fillId="0" borderId="7" xfId="4" applyFont="1" applyBorder="1" applyAlignment="1">
      <alignment horizontal="right"/>
    </xf>
    <xf numFmtId="168" fontId="4" fillId="0" borderId="7" xfId="2" applyNumberFormat="1" applyFont="1" applyFill="1" applyBorder="1" applyAlignment="1" applyProtection="1">
      <alignment horizontal="right"/>
    </xf>
    <xf numFmtId="167" fontId="4" fillId="0" borderId="7" xfId="6" applyNumberFormat="1" applyFont="1" applyFill="1" applyBorder="1"/>
    <xf numFmtId="166" fontId="4" fillId="0" borderId="0" xfId="2" applyNumberFormat="1" applyFont="1" applyFill="1" applyBorder="1" applyAlignment="1" applyProtection="1">
      <alignment horizontal="right"/>
      <protection locked="0"/>
    </xf>
    <xf numFmtId="0" fontId="4" fillId="0" borderId="9" xfId="4" applyFont="1" applyBorder="1"/>
    <xf numFmtId="0" fontId="4" fillId="0" borderId="11" xfId="4" applyFont="1" applyBorder="1" applyAlignment="1">
      <alignment horizontal="right"/>
    </xf>
    <xf numFmtId="167" fontId="4" fillId="0" borderId="11" xfId="6" applyNumberFormat="1" applyFont="1" applyFill="1" applyBorder="1"/>
    <xf numFmtId="0" fontId="2" fillId="0" borderId="6" xfId="4" applyFont="1" applyBorder="1"/>
    <xf numFmtId="167" fontId="2" fillId="0" borderId="7" xfId="6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166" fontId="2" fillId="0" borderId="7" xfId="1" applyNumberFormat="1" applyFont="1" applyFill="1" applyBorder="1" applyAlignment="1">
      <alignment horizontal="center"/>
    </xf>
    <xf numFmtId="166" fontId="2" fillId="0" borderId="7" xfId="1" applyNumberFormat="1" applyFont="1" applyFill="1" applyBorder="1" applyAlignment="1">
      <alignment horizontal="right"/>
    </xf>
    <xf numFmtId="0" fontId="4" fillId="0" borderId="4" xfId="5" applyFont="1" applyBorder="1"/>
    <xf numFmtId="0" fontId="4" fillId="0" borderId="0" xfId="4" applyFont="1" applyAlignment="1">
      <alignment horizontal="center"/>
    </xf>
    <xf numFmtId="166" fontId="4" fillId="0" borderId="0" xfId="1" applyNumberFormat="1" applyFont="1" applyFill="1" applyBorder="1" applyAlignment="1">
      <alignment horizontal="center"/>
    </xf>
    <xf numFmtId="37" fontId="4" fillId="2" borderId="0" xfId="3" applyNumberFormat="1" applyFont="1" applyFill="1" applyBorder="1" applyAlignment="1" applyProtection="1">
      <protection locked="0"/>
    </xf>
    <xf numFmtId="0" fontId="4" fillId="0" borderId="6" xfId="5" applyFont="1" applyBorder="1"/>
    <xf numFmtId="1" fontId="4" fillId="0" borderId="2" xfId="6" applyNumberFormat="1" applyFont="1" applyFill="1" applyBorder="1" applyAlignment="1">
      <alignment horizontal="center"/>
    </xf>
    <xf numFmtId="166" fontId="4" fillId="0" borderId="2" xfId="1" applyNumberFormat="1" applyFont="1" applyFill="1" applyBorder="1" applyAlignment="1">
      <alignment horizontal="center"/>
    </xf>
    <xf numFmtId="0" fontId="4" fillId="0" borderId="7" xfId="4" applyFont="1" applyBorder="1"/>
    <xf numFmtId="0" fontId="4" fillId="0" borderId="8" xfId="4" applyFont="1" applyBorder="1"/>
    <xf numFmtId="0" fontId="4" fillId="0" borderId="0" xfId="5" applyFont="1"/>
    <xf numFmtId="14" fontId="4" fillId="0" borderId="2" xfId="4" applyNumberFormat="1" applyFont="1" applyBorder="1" applyAlignment="1">
      <alignment horizontal="right"/>
    </xf>
    <xf numFmtId="15" fontId="4" fillId="0" borderId="0" xfId="4" applyNumberFormat="1" applyFont="1" applyAlignment="1">
      <alignment horizontal="right"/>
    </xf>
    <xf numFmtId="167" fontId="4" fillId="0" borderId="0" xfId="6" applyNumberFormat="1" applyFont="1" applyFill="1" applyBorder="1" applyAlignment="1">
      <alignment horizontal="center"/>
    </xf>
    <xf numFmtId="167" fontId="2" fillId="2" borderId="10" xfId="6" applyNumberFormat="1" applyFont="1" applyFill="1" applyBorder="1" applyAlignment="1" applyProtection="1">
      <alignment horizontal="center"/>
      <protection locked="0"/>
    </xf>
    <xf numFmtId="166" fontId="4" fillId="0" borderId="7" xfId="1" applyNumberFormat="1" applyFont="1" applyFill="1" applyBorder="1" applyAlignment="1">
      <alignment horizontal="right"/>
    </xf>
    <xf numFmtId="9" fontId="4" fillId="0" borderId="0" xfId="4" applyNumberFormat="1" applyFont="1" applyAlignment="1">
      <alignment horizontal="center"/>
    </xf>
    <xf numFmtId="9" fontId="2" fillId="0" borderId="0" xfId="1" applyNumberFormat="1" applyFont="1" applyFill="1" applyBorder="1" applyAlignment="1" applyProtection="1">
      <alignment horizontal="center"/>
    </xf>
    <xf numFmtId="167" fontId="2" fillId="0" borderId="0" xfId="6" applyNumberFormat="1" applyFont="1" applyFill="1" applyBorder="1" applyProtection="1"/>
    <xf numFmtId="166" fontId="4" fillId="0" borderId="4" xfId="1" applyNumberFormat="1" applyFont="1" applyFill="1" applyBorder="1" applyProtection="1"/>
    <xf numFmtId="9" fontId="4" fillId="0" borderId="0" xfId="1" applyNumberFormat="1" applyFont="1" applyFill="1" applyBorder="1" applyAlignment="1" applyProtection="1">
      <alignment horizontal="center"/>
    </xf>
    <xf numFmtId="167" fontId="4" fillId="0" borderId="0" xfId="6" applyNumberFormat="1" applyFont="1" applyFill="1" applyBorder="1" applyProtection="1"/>
    <xf numFmtId="166" fontId="4" fillId="0" borderId="4" xfId="1" applyNumberFormat="1" applyFont="1" applyFill="1" applyBorder="1" applyAlignment="1" applyProtection="1">
      <alignment horizontal="left"/>
    </xf>
    <xf numFmtId="166" fontId="4" fillId="0" borderId="0" xfId="1" applyNumberFormat="1" applyFont="1" applyFill="1" applyBorder="1" applyAlignment="1" applyProtection="1">
      <alignment horizontal="center"/>
    </xf>
    <xf numFmtId="37" fontId="4" fillId="2" borderId="7" xfId="3" applyNumberFormat="1" applyFont="1" applyFill="1" applyBorder="1" applyAlignment="1" applyProtection="1">
      <protection locked="0"/>
    </xf>
    <xf numFmtId="166" fontId="2" fillId="0" borderId="4" xfId="1" applyNumberFormat="1" applyFont="1" applyFill="1" applyBorder="1" applyProtection="1"/>
    <xf numFmtId="166" fontId="2" fillId="0" borderId="0" xfId="1" applyNumberFormat="1" applyFont="1" applyFill="1" applyBorder="1" applyAlignment="1" applyProtection="1">
      <alignment horizontal="center"/>
    </xf>
    <xf numFmtId="0" fontId="2" fillId="0" borderId="4" xfId="4" applyFont="1" applyBorder="1"/>
    <xf numFmtId="0" fontId="2" fillId="0" borderId="0" xfId="4" applyFont="1" applyAlignment="1">
      <alignment horizontal="center"/>
    </xf>
    <xf numFmtId="166" fontId="2" fillId="0" borderId="2" xfId="1" applyNumberFormat="1" applyFont="1" applyFill="1" applyBorder="1" applyAlignment="1">
      <alignment horizontal="right"/>
    </xf>
    <xf numFmtId="167" fontId="4" fillId="0" borderId="0" xfId="4" applyNumberFormat="1" applyFont="1" applyAlignment="1">
      <alignment horizontal="center"/>
    </xf>
    <xf numFmtId="166" fontId="4" fillId="0" borderId="0" xfId="1" applyNumberFormat="1" applyFont="1" applyFill="1" applyBorder="1" applyAlignment="1" applyProtection="1">
      <alignment horizontal="right"/>
    </xf>
    <xf numFmtId="0" fontId="2" fillId="0" borderId="4" xfId="4" applyFont="1" applyBorder="1" applyAlignment="1">
      <alignment horizontal="left"/>
    </xf>
    <xf numFmtId="0" fontId="2" fillId="0" borderId="0" xfId="4" applyFont="1" applyAlignment="1">
      <alignment horizontal="right"/>
    </xf>
    <xf numFmtId="166" fontId="2" fillId="0" borderId="15" xfId="1" applyNumberFormat="1" applyFont="1" applyFill="1" applyBorder="1" applyAlignment="1">
      <alignment horizontal="right"/>
    </xf>
    <xf numFmtId="169" fontId="4" fillId="0" borderId="0" xfId="4" applyNumberFormat="1" applyFont="1"/>
    <xf numFmtId="0" fontId="4" fillId="0" borderId="4" xfId="4" applyFont="1" applyBorder="1" applyAlignment="1">
      <alignment horizontal="left" indent="1"/>
    </xf>
    <xf numFmtId="164" fontId="4" fillId="0" borderId="0" xfId="4" applyNumberFormat="1" applyFont="1" applyAlignment="1">
      <alignment horizontal="center"/>
    </xf>
    <xf numFmtId="166" fontId="2" fillId="0" borderId="0" xfId="1" applyNumberFormat="1" applyFont="1" applyFill="1" applyBorder="1"/>
    <xf numFmtId="166" fontId="4" fillId="0" borderId="0" xfId="1" applyNumberFormat="1" applyFont="1" applyFill="1" applyBorder="1" applyAlignment="1"/>
    <xf numFmtId="167" fontId="4" fillId="0" borderId="0" xfId="6" applyNumberFormat="1" applyFont="1" applyFill="1"/>
    <xf numFmtId="0" fontId="4" fillId="0" borderId="14" xfId="3" applyNumberFormat="1" applyFont="1" applyFill="1" applyBorder="1" applyAlignment="1" applyProtection="1">
      <alignment horizontal="right"/>
      <protection locked="0"/>
    </xf>
    <xf numFmtId="0" fontId="6" fillId="3" borderId="12" xfId="4" applyFont="1" applyFill="1" applyBorder="1" applyAlignment="1">
      <alignment horizontal="center" vertical="center" wrapText="1"/>
    </xf>
    <xf numFmtId="0" fontId="6" fillId="3" borderId="9" xfId="4" applyFont="1" applyFill="1" applyBorder="1" applyAlignment="1">
      <alignment horizontal="center" vertical="center" wrapText="1"/>
    </xf>
    <xf numFmtId="0" fontId="2" fillId="0" borderId="11" xfId="4" applyFont="1" applyBorder="1"/>
    <xf numFmtId="0" fontId="6" fillId="3" borderId="11" xfId="4" applyFont="1" applyFill="1" applyBorder="1" applyAlignment="1">
      <alignment horizontal="center" vertical="center" wrapText="1"/>
    </xf>
    <xf numFmtId="0" fontId="6" fillId="0" borderId="11" xfId="4" applyFont="1" applyBorder="1" applyAlignment="1">
      <alignment vertical="center" wrapText="1"/>
    </xf>
    <xf numFmtId="0" fontId="6" fillId="3" borderId="9" xfId="4" applyFont="1" applyFill="1" applyBorder="1" applyAlignment="1">
      <alignment horizontal="left" vertical="center" wrapText="1"/>
    </xf>
    <xf numFmtId="0" fontId="6" fillId="3" borderId="11" xfId="4" applyFont="1" applyFill="1" applyBorder="1" applyAlignment="1">
      <alignment horizontal="left" vertical="center" wrapText="1"/>
    </xf>
    <xf numFmtId="0" fontId="6" fillId="3" borderId="12" xfId="4" applyFont="1" applyFill="1" applyBorder="1" applyAlignment="1">
      <alignment horizontal="left" vertical="center" wrapText="1"/>
    </xf>
    <xf numFmtId="0" fontId="6" fillId="3" borderId="1" xfId="4" applyFont="1" applyFill="1" applyBorder="1" applyAlignment="1">
      <alignment horizontal="center" vertical="center" wrapText="1"/>
    </xf>
    <xf numFmtId="0" fontId="6" fillId="3" borderId="3" xfId="4" applyFont="1" applyFill="1" applyBorder="1" applyAlignment="1">
      <alignment horizontal="center" vertical="center" wrapText="1"/>
    </xf>
    <xf numFmtId="0" fontId="2" fillId="2" borderId="0" xfId="3" applyNumberFormat="1" applyFont="1" applyFill="1" applyBorder="1" applyAlignment="1" applyProtection="1">
      <alignment horizontal="left" wrapText="1"/>
      <protection locked="0"/>
    </xf>
  </cellXfs>
  <cellStyles count="7">
    <cellStyle name="Comma 2" xfId="1" xr:uid="{00000000-0005-0000-0000-000000000000}"/>
    <cellStyle name="Comma_N.Prov deals - Keb 2" xfId="2" xr:uid="{00000000-0005-0000-0000-000001000000}"/>
    <cellStyle name="Currency 2" xfId="3" xr:uid="{00000000-0005-0000-0000-000002000000}"/>
    <cellStyle name="Normal" xfId="0" builtinId="0"/>
    <cellStyle name="Normal 2" xfId="4" xr:uid="{00000000-0005-0000-0000-000004000000}"/>
    <cellStyle name="Normal_Book1 2" xfId="5" xr:uid="{00000000-0005-0000-0000-000005000000}"/>
    <cellStyle name="Percent 2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295275</xdr:colOff>
      <xdr:row>2</xdr:row>
      <xdr:rowOff>133350</xdr:rowOff>
    </xdr:from>
    <xdr:to>
      <xdr:col>8</xdr:col>
      <xdr:colOff>1552575</xdr:colOff>
      <xdr:row>8</xdr:row>
      <xdr:rowOff>161925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3086100" y="647700"/>
          <a:ext cx="6648450" cy="1571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1100"/>
        </a:p>
      </xdr:txBody>
    </xdr:sp>
    <xdr:clientData/>
  </xdr:twoCellAnchor>
  <xdr:twoCellAnchor editAs="oneCell">
    <xdr:from>
      <xdr:col>1</xdr:col>
      <xdr:colOff>5357</xdr:colOff>
      <xdr:row>0</xdr:row>
      <xdr:rowOff>171451</xdr:rowOff>
    </xdr:from>
    <xdr:to>
      <xdr:col>1</xdr:col>
      <xdr:colOff>2714624</xdr:colOff>
      <xdr:row>9</xdr:row>
      <xdr:rowOff>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4870A1F4-BC88-B77B-88F5-F0363280FA7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557" y="171451"/>
          <a:ext cx="2709267" cy="214312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oopnet.com/My%20Documents/Real%20Estate/Financials/K&amp;L%20Fin%20Stat-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sh - Annual"/>
      <sheetName val="Cash - Mthly"/>
      <sheetName val="Kent"/>
      <sheetName val="Net Worth"/>
      <sheetName val="1031"/>
      <sheetName val="KP to LP"/>
      <sheetName val="2003 tax"/>
      <sheetName val="Living Exp"/>
      <sheetName val="Stocks"/>
      <sheetName val="Source and Use"/>
      <sheetName val="Capital Accounts"/>
    </sheetNames>
    <sheetDataSet>
      <sheetData sheetId="0"/>
      <sheetData sheetId="1"/>
      <sheetData sheetId="2"/>
      <sheetData sheetId="3">
        <row r="1">
          <cell r="B1" t="str">
            <v>Net Worth Statement</v>
          </cell>
        </row>
        <row r="2">
          <cell r="B2" t="str">
            <v>Keith Prue &amp; Laura Palmer</v>
          </cell>
        </row>
        <row r="3">
          <cell r="C3">
            <v>37893</v>
          </cell>
        </row>
        <row r="4">
          <cell r="I4" t="str">
            <v>$</v>
          </cell>
          <cell r="K4" t="str">
            <v>$</v>
          </cell>
        </row>
        <row r="6">
          <cell r="B6" t="str">
            <v>Bank Accounts - private</v>
          </cell>
        </row>
        <row r="7">
          <cell r="C7" t="str">
            <v>ING Direct (Keith)</v>
          </cell>
          <cell r="I7">
            <v>11.959999999999127</v>
          </cell>
        </row>
        <row r="8">
          <cell r="C8" t="str">
            <v>ING Direct (Laura)</v>
          </cell>
          <cell r="I8">
            <v>11.01</v>
          </cell>
        </row>
        <row r="9">
          <cell r="C9" t="str">
            <v>Fleet checking (joint)</v>
          </cell>
          <cell r="I9">
            <v>0.45</v>
          </cell>
        </row>
        <row r="10">
          <cell r="C10" t="str">
            <v>Sovereign (joint)</v>
          </cell>
          <cell r="I10">
            <v>58826</v>
          </cell>
        </row>
        <row r="11">
          <cell r="C11" t="str">
            <v>Sovereign (Keith)</v>
          </cell>
          <cell r="I11">
            <v>1354.59</v>
          </cell>
        </row>
        <row r="12">
          <cell r="C12" t="str">
            <v>Sovereign (Laura)</v>
          </cell>
          <cell r="I12">
            <v>23615.61</v>
          </cell>
          <cell r="K12">
            <v>83819.62</v>
          </cell>
        </row>
        <row r="13">
          <cell r="B13" t="str">
            <v>Bank Accounts - business</v>
          </cell>
        </row>
        <row r="14">
          <cell r="C14" t="str">
            <v>RI Apartment Rentals, Inc.</v>
          </cell>
          <cell r="I14">
            <v>1538</v>
          </cell>
        </row>
        <row r="15">
          <cell r="C15" t="str">
            <v>Allendale Crossings, LLC</v>
          </cell>
          <cell r="I15">
            <v>15079</v>
          </cell>
        </row>
        <row r="16">
          <cell r="C16" t="str">
            <v>RI-R Central Falls, LLC</v>
          </cell>
          <cell r="I16">
            <v>13180</v>
          </cell>
        </row>
        <row r="17">
          <cell r="C17" t="str">
            <v>RI-R Country Lane, LLC</v>
          </cell>
          <cell r="I17">
            <v>8831</v>
          </cell>
        </row>
        <row r="18">
          <cell r="C18" t="str">
            <v>RI-R East Side, LLC</v>
          </cell>
          <cell r="I18">
            <v>15744</v>
          </cell>
        </row>
        <row r="19">
          <cell r="C19" t="str">
            <v>Laura Palmer Rentals</v>
          </cell>
          <cell r="I19">
            <v>2386</v>
          </cell>
        </row>
        <row r="20">
          <cell r="C20" t="str">
            <v>RI-R Pawtucket, LLC</v>
          </cell>
          <cell r="I20">
            <v>2804</v>
          </cell>
        </row>
        <row r="21">
          <cell r="C21" t="str">
            <v>Power Road Apartments, LLC</v>
          </cell>
          <cell r="I21">
            <v>7820</v>
          </cell>
        </row>
        <row r="22">
          <cell r="C22" t="str">
            <v>RI-R Sturbridge, LLC</v>
          </cell>
          <cell r="I22">
            <v>11920</v>
          </cell>
          <cell r="K22">
            <v>79302</v>
          </cell>
        </row>
        <row r="23">
          <cell r="B23" t="str">
            <v>Cash Equivalents</v>
          </cell>
        </row>
        <row r="24">
          <cell r="C24" t="str">
            <v>Tenant Receivables</v>
          </cell>
          <cell r="I24">
            <v>32201</v>
          </cell>
        </row>
        <row r="25">
          <cell r="C25" t="str">
            <v>Accounts Payable</v>
          </cell>
          <cell r="I25">
            <v>-2631</v>
          </cell>
        </row>
        <row r="26">
          <cell r="C26" t="str">
            <v>Private Mortgage - 174 Ives (due 9/24/03)</v>
          </cell>
          <cell r="I26">
            <v>51000</v>
          </cell>
          <cell r="K26">
            <v>80570</v>
          </cell>
        </row>
        <row r="28">
          <cell r="B28" t="str">
            <v>1031 Escrow with QI</v>
          </cell>
          <cell r="K28">
            <v>108080.47</v>
          </cell>
        </row>
        <row r="30">
          <cell r="B30" t="str">
            <v>CASH AND CASH EQUIVALENTS</v>
          </cell>
          <cell r="K30">
            <v>351772.08999999997</v>
          </cell>
        </row>
        <row r="32">
          <cell r="B32" t="str">
            <v>REAL ESTATE</v>
          </cell>
          <cell r="K32">
            <v>4519983.1866666665</v>
          </cell>
        </row>
        <row r="34">
          <cell r="B34" t="str">
            <v>STOCKS</v>
          </cell>
        </row>
        <row r="35">
          <cell r="C35" t="str">
            <v>Public Companies</v>
          </cell>
          <cell r="G35" t="str">
            <v xml:space="preserve"> </v>
          </cell>
          <cell r="I35">
            <v>11268.74</v>
          </cell>
        </row>
        <row r="37">
          <cell r="C37" t="str">
            <v>Private Companies</v>
          </cell>
        </row>
        <row r="38">
          <cell r="C38" t="str">
            <v>North Bank Chicago</v>
          </cell>
          <cell r="I38">
            <v>50000</v>
          </cell>
        </row>
        <row r="39">
          <cell r="C39" t="str">
            <v>University Bancorp</v>
          </cell>
          <cell r="I39">
            <v>60000</v>
          </cell>
        </row>
        <row r="40">
          <cell r="C40" t="str">
            <v>Morgan Walton</v>
          </cell>
          <cell r="I40">
            <v>7500</v>
          </cell>
          <cell r="K40">
            <v>128768.73999999999</v>
          </cell>
        </row>
        <row r="42">
          <cell r="B42" t="str">
            <v>OTHER INVESTMENTS</v>
          </cell>
        </row>
        <row r="43">
          <cell r="C43" t="str">
            <v>401k</v>
          </cell>
          <cell r="I43">
            <v>24588</v>
          </cell>
        </row>
        <row r="44">
          <cell r="C44" t="str">
            <v>Deposit on Jackson Gore condos</v>
          </cell>
          <cell r="I44">
            <v>55000</v>
          </cell>
          <cell r="K44">
            <v>79588</v>
          </cell>
        </row>
        <row r="46">
          <cell r="B46" t="str">
            <v>VEHICLES</v>
          </cell>
        </row>
        <row r="47">
          <cell r="C47" t="str">
            <v>Audi</v>
          </cell>
          <cell r="I47">
            <v>22000</v>
          </cell>
        </row>
        <row r="48">
          <cell r="C48" t="str">
            <v>- Loan</v>
          </cell>
          <cell r="I48">
            <v>-9107</v>
          </cell>
        </row>
        <row r="49">
          <cell r="C49" t="str">
            <v>Honda</v>
          </cell>
          <cell r="I49">
            <v>21800</v>
          </cell>
        </row>
        <row r="50">
          <cell r="C50" t="str">
            <v>- Loan</v>
          </cell>
          <cell r="I50">
            <v>-14953</v>
          </cell>
          <cell r="K50">
            <v>19740</v>
          </cell>
        </row>
        <row r="52">
          <cell r="B52" t="str">
            <v>NET WORTH</v>
          </cell>
          <cell r="K52">
            <v>5099852.0166666666</v>
          </cell>
        </row>
        <row r="55">
          <cell r="B55" t="str">
            <v>REAL ESTATE SUMMARY</v>
          </cell>
        </row>
        <row r="56">
          <cell r="B56" t="str">
            <v>Keith Prue &amp; Laura Palmer</v>
          </cell>
        </row>
        <row r="57">
          <cell r="C57">
            <v>37893</v>
          </cell>
        </row>
        <row r="59">
          <cell r="E59" t="str">
            <v>App. Value</v>
          </cell>
          <cell r="F59" t="str">
            <v>App. Date</v>
          </cell>
          <cell r="G59" t="str">
            <v>Mkt Value</v>
          </cell>
          <cell r="H59" t="str">
            <v>Mortgage</v>
          </cell>
          <cell r="I59" t="str">
            <v>Equity</v>
          </cell>
        </row>
        <row r="60">
          <cell r="B60" t="str">
            <v>Private residence</v>
          </cell>
        </row>
        <row r="61">
          <cell r="C61" t="str">
            <v>11 Truman Road</v>
          </cell>
          <cell r="D61">
            <v>1</v>
          </cell>
          <cell r="G61">
            <v>490000</v>
          </cell>
          <cell r="H61">
            <v>308886</v>
          </cell>
          <cell r="I61">
            <v>181114</v>
          </cell>
        </row>
        <row r="62">
          <cell r="C62" t="str">
            <v>- Fleet LOC</v>
          </cell>
          <cell r="H62">
            <v>142984</v>
          </cell>
          <cell r="I62">
            <v>-142984</v>
          </cell>
        </row>
        <row r="63">
          <cell r="C63" t="str">
            <v>226 Kent Road</v>
          </cell>
          <cell r="D63">
            <v>2</v>
          </cell>
          <cell r="G63">
            <v>1004000</v>
          </cell>
          <cell r="H63">
            <v>971174</v>
          </cell>
          <cell r="I63">
            <v>32826</v>
          </cell>
        </row>
        <row r="64">
          <cell r="C64" t="str">
            <v>- Construction in progress</v>
          </cell>
          <cell r="G64">
            <v>526012.1866666663</v>
          </cell>
          <cell r="I64">
            <v>526012.1866666663</v>
          </cell>
        </row>
        <row r="66">
          <cell r="B66" t="str">
            <v>Rental Properties</v>
          </cell>
        </row>
        <row r="67">
          <cell r="C67" t="str">
            <v>Allendale Crossing Apts (459-463 Woonasquatucket Ave)</v>
          </cell>
          <cell r="E67">
            <v>1515000</v>
          </cell>
          <cell r="F67">
            <v>37490</v>
          </cell>
          <cell r="G67">
            <v>1750000</v>
          </cell>
          <cell r="H67">
            <v>1107785</v>
          </cell>
          <cell r="I67">
            <v>642215</v>
          </cell>
        </row>
        <row r="68">
          <cell r="C68" t="str">
            <v>92 Brown Street</v>
          </cell>
          <cell r="D68">
            <v>10</v>
          </cell>
          <cell r="E68">
            <v>200000</v>
          </cell>
          <cell r="F68">
            <v>37680</v>
          </cell>
          <cell r="G68">
            <v>250000</v>
          </cell>
          <cell r="H68">
            <v>168355</v>
          </cell>
          <cell r="I68">
            <v>81645</v>
          </cell>
        </row>
        <row r="69">
          <cell r="C69" t="str">
            <v>Country Lane Estates (300 Smithfield Rd)</v>
          </cell>
          <cell r="E69">
            <v>1030000</v>
          </cell>
          <cell r="F69">
            <v>37312</v>
          </cell>
          <cell r="G69">
            <v>1690000</v>
          </cell>
          <cell r="H69">
            <v>787329</v>
          </cell>
          <cell r="I69">
            <v>902671</v>
          </cell>
        </row>
        <row r="70">
          <cell r="C70" t="str">
            <v>16 Cleveland St</v>
          </cell>
          <cell r="E70">
            <v>240000</v>
          </cell>
          <cell r="F70">
            <v>37838</v>
          </cell>
          <cell r="G70">
            <v>270000</v>
          </cell>
          <cell r="H70">
            <v>180000</v>
          </cell>
          <cell r="I70">
            <v>90000</v>
          </cell>
        </row>
        <row r="71">
          <cell r="C71" t="str">
            <v>64 Furnace St (607 Wickenden St)</v>
          </cell>
          <cell r="E71">
            <v>400000</v>
          </cell>
          <cell r="F71">
            <v>37578</v>
          </cell>
          <cell r="G71">
            <v>500000</v>
          </cell>
          <cell r="H71">
            <v>296731</v>
          </cell>
          <cell r="I71">
            <v>203269</v>
          </cell>
        </row>
        <row r="72">
          <cell r="C72" t="str">
            <v>868 Lonsdale Ave</v>
          </cell>
          <cell r="E72">
            <v>240000</v>
          </cell>
          <cell r="F72">
            <v>37838</v>
          </cell>
          <cell r="G72">
            <v>270000</v>
          </cell>
          <cell r="H72">
            <v>180000</v>
          </cell>
          <cell r="I72">
            <v>90000</v>
          </cell>
        </row>
        <row r="73">
          <cell r="C73" t="str">
            <v>20-30 Power Rd</v>
          </cell>
          <cell r="E73">
            <v>1000000</v>
          </cell>
          <cell r="F73">
            <v>37168</v>
          </cell>
          <cell r="G73">
            <v>1400000</v>
          </cell>
          <cell r="H73">
            <v>736540</v>
          </cell>
          <cell r="I73">
            <v>663460</v>
          </cell>
        </row>
        <row r="74">
          <cell r="C74" t="str">
            <v>46 South Union St</v>
          </cell>
          <cell r="D74">
            <v>10</v>
          </cell>
          <cell r="E74">
            <v>130000</v>
          </cell>
          <cell r="F74">
            <v>37680</v>
          </cell>
          <cell r="G74">
            <v>200000</v>
          </cell>
          <cell r="H74">
            <v>111954</v>
          </cell>
          <cell r="I74">
            <v>88046</v>
          </cell>
        </row>
        <row r="75">
          <cell r="C75" t="str">
            <v>Sturbridge Apartments (243 Smithfield Rd)</v>
          </cell>
          <cell r="E75">
            <v>700000</v>
          </cell>
          <cell r="F75">
            <v>37665</v>
          </cell>
          <cell r="G75">
            <v>770000</v>
          </cell>
          <cell r="H75">
            <v>520916</v>
          </cell>
          <cell r="I75">
            <v>249084</v>
          </cell>
        </row>
        <row r="76">
          <cell r="C76" t="str">
            <v>114-120 Summer St</v>
          </cell>
          <cell r="E76">
            <v>240000</v>
          </cell>
          <cell r="F76">
            <v>37838</v>
          </cell>
          <cell r="G76">
            <v>270000</v>
          </cell>
          <cell r="H76">
            <v>180000</v>
          </cell>
          <cell r="I76">
            <v>90000</v>
          </cell>
        </row>
        <row r="77">
          <cell r="C77" t="str">
            <v>10-12 Trenton St</v>
          </cell>
          <cell r="E77">
            <v>385000</v>
          </cell>
          <cell r="F77">
            <v>37665</v>
          </cell>
          <cell r="G77">
            <v>450000</v>
          </cell>
          <cell r="H77">
            <v>127073</v>
          </cell>
          <cell r="I77">
            <v>322927</v>
          </cell>
        </row>
        <row r="78">
          <cell r="C78" t="str">
            <v>32-36 Sylvian Ave</v>
          </cell>
          <cell r="E78">
            <v>240000</v>
          </cell>
          <cell r="F78">
            <v>37838</v>
          </cell>
          <cell r="G78">
            <v>270000</v>
          </cell>
          <cell r="H78">
            <v>180000</v>
          </cell>
          <cell r="I78">
            <v>90000</v>
          </cell>
        </row>
        <row r="79">
          <cell r="C79" t="str">
            <v>145-151 Valley St</v>
          </cell>
          <cell r="E79">
            <v>240000</v>
          </cell>
          <cell r="F79">
            <v>37838</v>
          </cell>
          <cell r="G79">
            <v>270000</v>
          </cell>
          <cell r="H79">
            <v>180000</v>
          </cell>
          <cell r="I79">
            <v>90000</v>
          </cell>
        </row>
        <row r="80">
          <cell r="C80" t="str">
            <v>398-400 West Ave</v>
          </cell>
          <cell r="D80">
            <v>10</v>
          </cell>
          <cell r="E80">
            <v>197500</v>
          </cell>
          <cell r="F80">
            <v>37680</v>
          </cell>
          <cell r="G80">
            <v>250000</v>
          </cell>
          <cell r="H80">
            <v>168179</v>
          </cell>
          <cell r="I80">
            <v>81821</v>
          </cell>
        </row>
        <row r="81">
          <cell r="C81" t="str">
            <v>168 Pine St</v>
          </cell>
          <cell r="D81">
            <v>8</v>
          </cell>
          <cell r="G81">
            <v>235000</v>
          </cell>
          <cell r="H81">
            <v>160158</v>
          </cell>
          <cell r="I81">
            <v>74842</v>
          </cell>
        </row>
        <row r="82">
          <cell r="C82" t="str">
            <v>184-6 Ives St</v>
          </cell>
          <cell r="D82">
            <v>9</v>
          </cell>
          <cell r="G82">
            <v>430000</v>
          </cell>
          <cell r="H82">
            <v>266965</v>
          </cell>
          <cell r="I82">
            <v>163035</v>
          </cell>
        </row>
        <row r="83">
          <cell r="G83">
            <v>11295012.186666667</v>
          </cell>
          <cell r="H83">
            <v>6775029</v>
          </cell>
          <cell r="I83">
            <v>4519983.1866666665</v>
          </cell>
        </row>
        <row r="84">
          <cell r="B84" t="str">
            <v>Note</v>
          </cell>
        </row>
        <row r="85">
          <cell r="B85">
            <v>1</v>
          </cell>
          <cell r="C85" t="str">
            <v>P&amp;S signed for sale 10/31/03</v>
          </cell>
        </row>
        <row r="86">
          <cell r="B86">
            <v>2</v>
          </cell>
          <cell r="C86" t="str">
            <v>Bought 1/28/03</v>
          </cell>
        </row>
        <row r="87">
          <cell r="B87">
            <v>8</v>
          </cell>
          <cell r="C87" t="str">
            <v>P&amp;S signed for close 10/30/03</v>
          </cell>
        </row>
        <row r="88">
          <cell r="B88">
            <v>9</v>
          </cell>
          <cell r="C88" t="str">
            <v>P&amp;S signed for close 11/14/03</v>
          </cell>
        </row>
        <row r="89">
          <cell r="B89">
            <v>10</v>
          </cell>
          <cell r="C89" t="str">
            <v>For Sale with broker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K80"/>
  <sheetViews>
    <sheetView tabSelected="1" zoomScaleNormal="100" zoomScaleSheetLayoutView="70" workbookViewId="0">
      <selection activeCell="M13" sqref="M13"/>
    </sheetView>
  </sheetViews>
  <sheetFormatPr defaultColWidth="44.85546875" defaultRowHeight="15" x14ac:dyDescent="0.25"/>
  <cols>
    <col min="1" max="1" width="1.140625" style="5" customWidth="1"/>
    <col min="2" max="2" width="40.7109375" style="5" customWidth="1"/>
    <col min="3" max="3" width="13.7109375" style="26" customWidth="1"/>
    <col min="4" max="4" width="15.7109375" style="90" customWidth="1"/>
    <col min="5" max="5" width="20.140625" style="5" customWidth="1"/>
    <col min="6" max="6" width="1.42578125" style="5" customWidth="1"/>
    <col min="7" max="7" width="20.140625" style="5" customWidth="1"/>
    <col min="8" max="8" width="9.7109375" style="5" customWidth="1"/>
    <col min="9" max="9" width="23.42578125" style="5" customWidth="1"/>
    <col min="10" max="10" width="0.28515625" style="5" customWidth="1"/>
    <col min="11" max="11" width="15.42578125" style="5" customWidth="1"/>
    <col min="12" max="12" width="13.42578125" style="5" customWidth="1"/>
    <col min="13" max="16384" width="44.85546875" style="5"/>
  </cols>
  <sheetData>
    <row r="1" spans="2:11" ht="20.25" customHeight="1" x14ac:dyDescent="0.25">
      <c r="B1" s="97"/>
      <c r="C1" s="98"/>
      <c r="D1" s="98"/>
      <c r="E1" s="98"/>
      <c r="F1" s="98"/>
      <c r="G1" s="98"/>
      <c r="H1" s="98"/>
      <c r="I1" s="98"/>
      <c r="J1" s="99"/>
    </row>
    <row r="2" spans="2:11" ht="20.25" customHeight="1" x14ac:dyDescent="0.25">
      <c r="B2" s="6"/>
      <c r="C2" s="1"/>
      <c r="D2" s="1" t="s">
        <v>53</v>
      </c>
      <c r="E2" s="1"/>
      <c r="F2" s="1"/>
      <c r="G2" s="1"/>
      <c r="H2" s="1"/>
      <c r="I2" s="1"/>
      <c r="J2" s="7"/>
    </row>
    <row r="3" spans="2:11" ht="20.25" customHeight="1" x14ac:dyDescent="0.25">
      <c r="B3"/>
      <c r="C3" s="102"/>
      <c r="D3" s="102"/>
      <c r="E3" s="102"/>
      <c r="F3" s="102"/>
      <c r="G3" s="102"/>
      <c r="H3" s="102"/>
      <c r="I3" s="102"/>
      <c r="J3" s="7"/>
    </row>
    <row r="4" spans="2:11" ht="20.25" customHeight="1" x14ac:dyDescent="0.25">
      <c r="B4" s="6"/>
      <c r="C4" s="102"/>
      <c r="D4" s="102"/>
      <c r="E4" s="102"/>
      <c r="F4" s="102"/>
      <c r="G4" s="102"/>
      <c r="H4" s="102"/>
      <c r="I4" s="102"/>
      <c r="J4" s="7"/>
    </row>
    <row r="5" spans="2:11" ht="20.25" customHeight="1" x14ac:dyDescent="0.25">
      <c r="B5" s="6"/>
      <c r="C5" s="1"/>
      <c r="D5" s="1"/>
      <c r="E5" s="1"/>
      <c r="F5" s="1"/>
      <c r="G5" s="1"/>
      <c r="H5" s="1"/>
      <c r="I5" s="1"/>
      <c r="J5" s="7"/>
      <c r="K5" s="8"/>
    </row>
    <row r="6" spans="2:11" ht="20.25" customHeight="1" x14ac:dyDescent="0.25">
      <c r="B6" s="6"/>
      <c r="C6" s="1"/>
      <c r="D6" s="1"/>
      <c r="E6" s="1"/>
      <c r="F6" s="1"/>
      <c r="G6" s="1"/>
      <c r="H6" s="1"/>
      <c r="I6" s="1"/>
      <c r="J6" s="7"/>
      <c r="K6" s="8"/>
    </row>
    <row r="7" spans="2:11" ht="20.25" customHeight="1" x14ac:dyDescent="0.25">
      <c r="B7" s="6"/>
      <c r="C7" s="1"/>
      <c r="D7" s="1"/>
      <c r="E7" s="1"/>
      <c r="F7" s="1"/>
      <c r="G7" s="1"/>
      <c r="H7" s="1"/>
      <c r="I7" s="1"/>
      <c r="J7" s="7"/>
      <c r="K7" s="8"/>
    </row>
    <row r="8" spans="2:11" ht="20.25" customHeight="1" x14ac:dyDescent="0.25">
      <c r="B8" s="6"/>
      <c r="C8" s="1"/>
      <c r="D8" s="1"/>
      <c r="E8" s="1"/>
      <c r="F8" s="1"/>
      <c r="G8" s="1"/>
      <c r="H8" s="1"/>
      <c r="I8" s="1"/>
      <c r="J8" s="7"/>
      <c r="K8" s="8"/>
    </row>
    <row r="9" spans="2:11" ht="20.25" customHeight="1" x14ac:dyDescent="0.25">
      <c r="B9" s="9"/>
      <c r="C9" s="10"/>
      <c r="D9" s="10"/>
      <c r="E9" s="10"/>
      <c r="F9" s="10"/>
      <c r="G9" s="10"/>
      <c r="H9" s="10"/>
      <c r="I9" s="10"/>
      <c r="J9" s="11"/>
      <c r="K9" s="8"/>
    </row>
    <row r="10" spans="2:11" ht="20.25" customHeight="1" x14ac:dyDescent="0.25">
      <c r="B10" s="9"/>
      <c r="C10" s="12"/>
      <c r="D10" s="12"/>
      <c r="E10" s="12"/>
      <c r="F10" s="12"/>
      <c r="G10" s="12"/>
      <c r="H10" s="12"/>
      <c r="I10" s="13"/>
      <c r="J10" s="8"/>
      <c r="K10" s="8"/>
    </row>
    <row r="11" spans="2:11" x14ac:dyDescent="0.25">
      <c r="B11" s="2" t="s">
        <v>38</v>
      </c>
      <c r="C11" s="3"/>
      <c r="D11" s="3"/>
      <c r="E11" s="3"/>
      <c r="F11" s="3"/>
      <c r="G11" s="3"/>
      <c r="H11" s="3"/>
      <c r="I11" s="4"/>
    </row>
    <row r="12" spans="2:11" ht="13.5" customHeight="1" x14ac:dyDescent="0.25">
      <c r="B12" s="8"/>
      <c r="C12" s="8"/>
      <c r="D12" s="14"/>
      <c r="E12" s="15"/>
      <c r="F12" s="15"/>
      <c r="G12" s="15"/>
      <c r="H12" s="15"/>
      <c r="I12" s="15"/>
      <c r="K12" s="8"/>
    </row>
    <row r="13" spans="2:11" x14ac:dyDescent="0.25">
      <c r="B13" s="16" t="s">
        <v>2</v>
      </c>
      <c r="C13" s="17">
        <v>445000</v>
      </c>
      <c r="D13" s="18"/>
      <c r="E13" s="19"/>
      <c r="F13" s="19"/>
      <c r="G13" s="19"/>
      <c r="H13" s="19"/>
      <c r="I13" s="20"/>
    </row>
    <row r="14" spans="2:11" x14ac:dyDescent="0.25">
      <c r="B14" s="21" t="s">
        <v>17</v>
      </c>
      <c r="C14" s="22">
        <f>C13*D14</f>
        <v>111250</v>
      </c>
      <c r="D14" s="23">
        <f>+D16-D15</f>
        <v>0.25</v>
      </c>
      <c r="I14" s="24"/>
    </row>
    <row r="15" spans="2:11" x14ac:dyDescent="0.25">
      <c r="B15" s="21" t="s">
        <v>19</v>
      </c>
      <c r="C15" s="22">
        <f>C13*D15</f>
        <v>333750</v>
      </c>
      <c r="D15" s="25">
        <v>0.75</v>
      </c>
      <c r="I15" s="24"/>
    </row>
    <row r="16" spans="2:11" ht="15.75" thickBot="1" x14ac:dyDescent="0.3">
      <c r="B16" s="21"/>
      <c r="D16" s="27">
        <v>1</v>
      </c>
      <c r="I16" s="24"/>
    </row>
    <row r="17" spans="2:9" ht="15.75" thickTop="1" x14ac:dyDescent="0.25">
      <c r="B17" s="21"/>
      <c r="D17" s="28"/>
      <c r="I17" s="24"/>
    </row>
    <row r="18" spans="2:9" ht="15.75" thickBot="1" x14ac:dyDescent="0.3">
      <c r="B18" s="21" t="s">
        <v>25</v>
      </c>
      <c r="C18" s="25">
        <v>7.0000000000000007E-2</v>
      </c>
      <c r="D18" s="28"/>
      <c r="I18" s="24"/>
    </row>
    <row r="19" spans="2:9" x14ac:dyDescent="0.25">
      <c r="B19" s="21" t="s">
        <v>28</v>
      </c>
      <c r="C19" s="29">
        <v>25</v>
      </c>
      <c r="D19" s="28"/>
      <c r="I19" s="24"/>
    </row>
    <row r="20" spans="2:9" ht="15.75" thickBot="1" x14ac:dyDescent="0.3">
      <c r="B20" s="21"/>
      <c r="D20" s="28"/>
      <c r="I20" s="24"/>
    </row>
    <row r="21" spans="2:9" x14ac:dyDescent="0.25">
      <c r="B21" s="21" t="s">
        <v>3</v>
      </c>
      <c r="C21" s="91">
        <v>3</v>
      </c>
      <c r="D21" s="30"/>
      <c r="I21" s="24"/>
    </row>
    <row r="22" spans="2:9" x14ac:dyDescent="0.25">
      <c r="B22" s="21" t="s">
        <v>4</v>
      </c>
      <c r="C22" s="32">
        <f>+C13/C21</f>
        <v>148333.33333333334</v>
      </c>
      <c r="D22" s="32"/>
      <c r="I22" s="24"/>
    </row>
    <row r="23" spans="2:9" x14ac:dyDescent="0.25">
      <c r="B23" s="21"/>
      <c r="C23" s="32"/>
      <c r="D23" s="32"/>
      <c r="E23" s="92">
        <v>2022</v>
      </c>
      <c r="F23" s="33"/>
      <c r="G23" s="93" t="s">
        <v>48</v>
      </c>
      <c r="I23" s="34"/>
    </row>
    <row r="24" spans="2:9" x14ac:dyDescent="0.25">
      <c r="B24" s="21" t="s">
        <v>5</v>
      </c>
      <c r="D24" s="26"/>
      <c r="E24" s="35">
        <f>E67/C13</f>
        <v>5.3027415730337077E-2</v>
      </c>
      <c r="F24" s="35"/>
      <c r="G24" s="35">
        <f>G67/C13</f>
        <v>6.3979101123595505E-2</v>
      </c>
      <c r="H24" s="35"/>
      <c r="I24" s="24"/>
    </row>
    <row r="25" spans="2:9" x14ac:dyDescent="0.25">
      <c r="B25" s="21" t="s">
        <v>34</v>
      </c>
      <c r="D25" s="26"/>
      <c r="E25" s="35">
        <f>+(E75/C14)</f>
        <v>-1.4598081197039018E-2</v>
      </c>
      <c r="F25" s="35"/>
      <c r="G25" s="35">
        <f>+G75/(C14)</f>
        <v>2.677495251082615E-2</v>
      </c>
      <c r="H25" s="35"/>
      <c r="I25" s="24"/>
    </row>
    <row r="26" spans="2:9" x14ac:dyDescent="0.25">
      <c r="B26" s="21" t="s">
        <v>35</v>
      </c>
      <c r="D26" s="26"/>
      <c r="E26" s="35">
        <f>+(E75-E77)/C14</f>
        <v>-5.8828825625774593E-2</v>
      </c>
      <c r="F26" s="35"/>
      <c r="G26" s="35">
        <f>+(G75-G77)/C14</f>
        <v>-1.7455791917909427E-2</v>
      </c>
      <c r="H26" s="35"/>
      <c r="I26" s="24"/>
    </row>
    <row r="27" spans="2:9" x14ac:dyDescent="0.25">
      <c r="B27" s="21" t="s">
        <v>29</v>
      </c>
      <c r="D27" s="26"/>
      <c r="E27" s="36">
        <f>+E71/E79</f>
        <v>0.76879143423283725</v>
      </c>
      <c r="F27" s="36"/>
      <c r="G27" s="36">
        <f>+G71/G79</f>
        <v>0.93139539042741637</v>
      </c>
      <c r="H27" s="36"/>
      <c r="I27" s="24"/>
    </row>
    <row r="28" spans="2:9" x14ac:dyDescent="0.25">
      <c r="B28" s="21" t="s">
        <v>31</v>
      </c>
      <c r="D28" s="26"/>
      <c r="E28" s="36">
        <f>+E71/E73</f>
        <v>0.93055469575069294</v>
      </c>
      <c r="F28" s="36"/>
      <c r="G28" s="36">
        <f>+G71/G73</f>
        <v>1.1273725428895558</v>
      </c>
      <c r="H28" s="36"/>
      <c r="I28" s="24"/>
    </row>
    <row r="29" spans="2:9" x14ac:dyDescent="0.25">
      <c r="B29" s="21" t="s">
        <v>33</v>
      </c>
      <c r="D29" s="26"/>
      <c r="E29" s="37">
        <f>(E65+E73)/E51</f>
        <v>0.99424203261334287</v>
      </c>
      <c r="F29" s="37"/>
      <c r="G29" s="37">
        <f>(G65+G73)/G51</f>
        <v>0.87928534371176292</v>
      </c>
      <c r="H29" s="37"/>
      <c r="I29" s="24"/>
    </row>
    <row r="30" spans="2:9" x14ac:dyDescent="0.25">
      <c r="B30" s="38" t="s">
        <v>7</v>
      </c>
      <c r="C30" s="39"/>
      <c r="D30" s="39"/>
      <c r="E30" s="40">
        <f>+C13/E51</f>
        <v>12.122698049471504</v>
      </c>
      <c r="F30" s="40"/>
      <c r="G30" s="40">
        <f>+C13/G51</f>
        <v>10.564299788714004</v>
      </c>
      <c r="H30" s="40"/>
      <c r="I30" s="59"/>
    </row>
    <row r="31" spans="2:9" x14ac:dyDescent="0.25">
      <c r="B31" s="30"/>
      <c r="C31" s="42"/>
      <c r="D31" s="31"/>
    </row>
    <row r="32" spans="2:9" ht="12.75" customHeight="1" x14ac:dyDescent="0.25">
      <c r="B32" s="43"/>
      <c r="C32" s="44"/>
      <c r="D32" s="45"/>
      <c r="E32" s="95" t="s">
        <v>16</v>
      </c>
      <c r="F32" s="94"/>
      <c r="G32" s="100" t="s">
        <v>14</v>
      </c>
      <c r="H32" s="101"/>
      <c r="I32" s="20"/>
    </row>
    <row r="33" spans="2:9" x14ac:dyDescent="0.25">
      <c r="B33" s="46"/>
      <c r="C33" s="47" t="s">
        <v>42</v>
      </c>
      <c r="D33" s="47" t="s">
        <v>36</v>
      </c>
      <c r="E33" s="49" t="s">
        <v>20</v>
      </c>
      <c r="G33" s="49" t="s">
        <v>0</v>
      </c>
      <c r="H33" s="50" t="s">
        <v>1</v>
      </c>
      <c r="I33" s="24"/>
    </row>
    <row r="34" spans="2:9" x14ac:dyDescent="0.25">
      <c r="B34" s="51" t="s">
        <v>50</v>
      </c>
      <c r="C34" s="52">
        <v>1</v>
      </c>
      <c r="D34" s="52">
        <v>1</v>
      </c>
      <c r="E34" s="54">
        <v>1645</v>
      </c>
      <c r="G34" s="54">
        <v>1645</v>
      </c>
      <c r="H34" s="53">
        <f t="shared" ref="H34:H44" si="0">+G34*12</f>
        <v>19740</v>
      </c>
      <c r="I34" s="24"/>
    </row>
    <row r="35" spans="2:9" x14ac:dyDescent="0.25">
      <c r="B35" s="51" t="s">
        <v>51</v>
      </c>
      <c r="C35" s="52">
        <v>1</v>
      </c>
      <c r="D35" s="52">
        <v>1</v>
      </c>
      <c r="E35" s="54">
        <v>925</v>
      </c>
      <c r="G35" s="54">
        <v>1150</v>
      </c>
      <c r="H35" s="53">
        <f t="shared" si="0"/>
        <v>13800</v>
      </c>
      <c r="I35" s="24"/>
    </row>
    <row r="36" spans="2:9" x14ac:dyDescent="0.25">
      <c r="B36" s="51" t="s">
        <v>52</v>
      </c>
      <c r="C36" s="52">
        <v>1</v>
      </c>
      <c r="D36" s="52">
        <v>1</v>
      </c>
      <c r="E36" s="54">
        <v>650</v>
      </c>
      <c r="G36" s="54">
        <v>900</v>
      </c>
      <c r="H36" s="53">
        <f t="shared" si="0"/>
        <v>10800</v>
      </c>
      <c r="I36" s="24"/>
    </row>
    <row r="37" spans="2:9" x14ac:dyDescent="0.25">
      <c r="B37" s="51"/>
      <c r="C37" s="52"/>
      <c r="D37" s="52"/>
      <c r="E37" s="54"/>
      <c r="G37" s="54"/>
      <c r="H37" s="53">
        <f t="shared" si="0"/>
        <v>0</v>
      </c>
      <c r="I37" s="24"/>
    </row>
    <row r="38" spans="2:9" x14ac:dyDescent="0.25">
      <c r="B38" s="51"/>
      <c r="C38" s="52"/>
      <c r="D38" s="52"/>
      <c r="E38" s="54"/>
      <c r="G38" s="54"/>
      <c r="H38" s="53">
        <f t="shared" si="0"/>
        <v>0</v>
      </c>
      <c r="I38" s="24"/>
    </row>
    <row r="39" spans="2:9" x14ac:dyDescent="0.25">
      <c r="B39" s="51"/>
      <c r="C39" s="52"/>
      <c r="D39" s="52"/>
      <c r="E39" s="54"/>
      <c r="G39" s="54"/>
      <c r="H39" s="53">
        <f t="shared" si="0"/>
        <v>0</v>
      </c>
      <c r="I39" s="24"/>
    </row>
    <row r="40" spans="2:9" x14ac:dyDescent="0.25">
      <c r="B40" s="51"/>
      <c r="C40" s="52"/>
      <c r="D40" s="52"/>
      <c r="E40" s="54"/>
      <c r="G40" s="54"/>
      <c r="H40" s="53">
        <f t="shared" si="0"/>
        <v>0</v>
      </c>
      <c r="I40" s="24"/>
    </row>
    <row r="41" spans="2:9" x14ac:dyDescent="0.25">
      <c r="B41" s="51"/>
      <c r="C41" s="52"/>
      <c r="D41" s="52"/>
      <c r="E41" s="54"/>
      <c r="G41" s="54"/>
      <c r="H41" s="53">
        <f t="shared" si="0"/>
        <v>0</v>
      </c>
      <c r="I41" s="24"/>
    </row>
    <row r="42" spans="2:9" x14ac:dyDescent="0.25">
      <c r="B42" s="51"/>
      <c r="C42" s="52"/>
      <c r="D42" s="52"/>
      <c r="E42" s="54"/>
      <c r="G42" s="54"/>
      <c r="H42" s="53">
        <f t="shared" si="0"/>
        <v>0</v>
      </c>
      <c r="I42" s="24"/>
    </row>
    <row r="43" spans="2:9" x14ac:dyDescent="0.25">
      <c r="B43" s="51"/>
      <c r="C43" s="52"/>
      <c r="D43" s="52"/>
      <c r="E43" s="54"/>
      <c r="G43" s="54"/>
      <c r="H43" s="53">
        <f t="shared" si="0"/>
        <v>0</v>
      </c>
      <c r="I43" s="24"/>
    </row>
    <row r="44" spans="2:9" x14ac:dyDescent="0.25">
      <c r="B44" s="51"/>
      <c r="C44" s="52"/>
      <c r="D44" s="52"/>
      <c r="E44" s="54"/>
      <c r="G44" s="54"/>
      <c r="H44" s="53">
        <f t="shared" si="0"/>
        <v>0</v>
      </c>
      <c r="I44" s="24"/>
    </row>
    <row r="45" spans="2:9" x14ac:dyDescent="0.25">
      <c r="B45" s="55"/>
      <c r="C45" s="56">
        <f>SUM(C34:C44)</f>
        <v>3</v>
      </c>
      <c r="D45" s="56">
        <f>SUM(D34:D44)</f>
        <v>3</v>
      </c>
      <c r="E45" s="57">
        <f>SUM(E34:E44)</f>
        <v>3220</v>
      </c>
      <c r="F45" s="58"/>
      <c r="G45" s="57">
        <f>SUM(G34:G44)</f>
        <v>3695</v>
      </c>
      <c r="H45" s="57">
        <f>SUM(H34:H44)</f>
        <v>44340</v>
      </c>
      <c r="I45" s="59"/>
    </row>
    <row r="46" spans="2:9" x14ac:dyDescent="0.25">
      <c r="B46" s="60"/>
      <c r="C46" s="61"/>
      <c r="D46" s="56"/>
      <c r="E46" s="53"/>
      <c r="G46" s="53"/>
      <c r="H46" s="53"/>
    </row>
    <row r="47" spans="2:9" ht="30" x14ac:dyDescent="0.25">
      <c r="B47" s="43"/>
      <c r="C47" s="62"/>
      <c r="D47" s="63"/>
      <c r="E47" s="92" t="s">
        <v>49</v>
      </c>
      <c r="F47" s="19"/>
      <c r="G47" s="93" t="s">
        <v>15</v>
      </c>
      <c r="H47" s="96"/>
      <c r="I47" s="20"/>
    </row>
    <row r="48" spans="2:9" x14ac:dyDescent="0.25">
      <c r="B48" s="46" t="s">
        <v>9</v>
      </c>
      <c r="C48" s="62"/>
      <c r="D48" s="63"/>
      <c r="I48" s="24"/>
    </row>
    <row r="49" spans="2:9" x14ac:dyDescent="0.25">
      <c r="B49" s="6" t="s">
        <v>10</v>
      </c>
      <c r="C49" s="62"/>
      <c r="D49" s="63"/>
      <c r="E49" s="22">
        <f>E45*12</f>
        <v>38640</v>
      </c>
      <c r="F49" s="22"/>
      <c r="G49" s="22">
        <f>+H45</f>
        <v>44340</v>
      </c>
      <c r="H49" s="22"/>
      <c r="I49" s="24"/>
    </row>
    <row r="50" spans="2:9" x14ac:dyDescent="0.25">
      <c r="B50" s="51" t="s">
        <v>21</v>
      </c>
      <c r="C50" s="64">
        <v>0.05</v>
      </c>
      <c r="D50" s="63"/>
      <c r="E50" s="65">
        <f>+E49*C50</f>
        <v>1932</v>
      </c>
      <c r="F50" s="22"/>
      <c r="G50" s="65">
        <f>+G49*C50</f>
        <v>2217</v>
      </c>
      <c r="H50" s="22"/>
      <c r="I50" s="24"/>
    </row>
    <row r="51" spans="2:9" x14ac:dyDescent="0.25">
      <c r="B51" s="51" t="s">
        <v>13</v>
      </c>
      <c r="C51" s="66"/>
      <c r="D51" s="63"/>
      <c r="E51" s="22">
        <f>E49-E50</f>
        <v>36708</v>
      </c>
      <c r="F51" s="22"/>
      <c r="G51" s="22">
        <f>+G49-G50</f>
        <v>42123</v>
      </c>
      <c r="H51" s="22"/>
      <c r="I51" s="24"/>
    </row>
    <row r="52" spans="2:9" x14ac:dyDescent="0.25">
      <c r="B52" s="6" t="s">
        <v>37</v>
      </c>
      <c r="C52" s="66"/>
      <c r="D52" s="63"/>
      <c r="E52" s="22"/>
      <c r="F52" s="22"/>
      <c r="G52" s="22"/>
      <c r="H52" s="22"/>
      <c r="I52" s="24"/>
    </row>
    <row r="53" spans="2:9" x14ac:dyDescent="0.25">
      <c r="B53" s="46" t="s">
        <v>8</v>
      </c>
      <c r="C53" s="67"/>
      <c r="D53" s="68"/>
      <c r="E53" s="22"/>
      <c r="F53" s="22"/>
      <c r="G53" s="22"/>
      <c r="H53" s="22"/>
      <c r="I53" s="24"/>
    </row>
    <row r="54" spans="2:9" x14ac:dyDescent="0.25">
      <c r="B54" s="69" t="s">
        <v>12</v>
      </c>
      <c r="C54" s="70"/>
      <c r="D54" s="71"/>
      <c r="E54" s="54">
        <v>2200</v>
      </c>
      <c r="F54" s="22"/>
      <c r="G54" s="54">
        <v>2200</v>
      </c>
      <c r="H54" s="22"/>
      <c r="I54" s="24"/>
    </row>
    <row r="55" spans="2:9" x14ac:dyDescent="0.25">
      <c r="B55" s="69" t="s">
        <v>11</v>
      </c>
      <c r="C55" s="70"/>
      <c r="D55" s="71"/>
      <c r="E55" s="54">
        <v>3500</v>
      </c>
      <c r="F55" s="22"/>
      <c r="G55" s="54">
        <v>3500</v>
      </c>
      <c r="H55" s="22"/>
      <c r="I55" s="24"/>
    </row>
    <row r="56" spans="2:9" x14ac:dyDescent="0.25">
      <c r="B56" s="69" t="s">
        <v>22</v>
      </c>
      <c r="C56" s="64">
        <v>0.05</v>
      </c>
      <c r="D56" s="71"/>
      <c r="E56" s="22">
        <f>+E51*C56</f>
        <v>1835.4</v>
      </c>
      <c r="F56" s="22"/>
      <c r="G56" s="22">
        <f>+G51*C56</f>
        <v>2106.15</v>
      </c>
      <c r="H56" s="22"/>
      <c r="I56" s="24"/>
    </row>
    <row r="57" spans="2:9" x14ac:dyDescent="0.25">
      <c r="B57" s="72" t="s">
        <v>23</v>
      </c>
      <c r="C57" s="64">
        <v>0.05</v>
      </c>
      <c r="D57" s="71"/>
      <c r="E57" s="22">
        <f>+E51*C57</f>
        <v>1835.4</v>
      </c>
      <c r="F57" s="22"/>
      <c r="G57" s="22">
        <f>+G51*C57</f>
        <v>2106.15</v>
      </c>
      <c r="H57" s="22"/>
      <c r="I57" s="24"/>
    </row>
    <row r="58" spans="2:9" x14ac:dyDescent="0.25">
      <c r="B58" s="69" t="s">
        <v>47</v>
      </c>
      <c r="C58" s="73"/>
      <c r="D58" s="71"/>
      <c r="E58" s="54">
        <v>0</v>
      </c>
      <c r="F58" s="22"/>
      <c r="G58" s="54">
        <v>0</v>
      </c>
      <c r="H58" s="22"/>
      <c r="I58" s="24"/>
    </row>
    <row r="59" spans="2:9" x14ac:dyDescent="0.25">
      <c r="B59" s="69" t="s">
        <v>46</v>
      </c>
      <c r="C59" s="73"/>
      <c r="D59" s="71"/>
      <c r="E59" s="54">
        <v>500</v>
      </c>
      <c r="F59" s="22"/>
      <c r="G59" s="54">
        <v>500</v>
      </c>
      <c r="H59" s="22"/>
      <c r="I59" s="24"/>
    </row>
    <row r="60" spans="2:9" x14ac:dyDescent="0.25">
      <c r="B60" s="69" t="s">
        <v>45</v>
      </c>
      <c r="C60" s="73"/>
      <c r="D60" s="71"/>
      <c r="E60" s="54"/>
      <c r="F60" s="22"/>
      <c r="G60" s="54"/>
      <c r="H60" s="22"/>
      <c r="I60" s="24"/>
    </row>
    <row r="61" spans="2:9" x14ac:dyDescent="0.25">
      <c r="B61" s="69" t="s">
        <v>44</v>
      </c>
      <c r="C61" s="73"/>
      <c r="D61" s="71"/>
      <c r="E61" s="54">
        <v>360</v>
      </c>
      <c r="F61" s="22"/>
      <c r="G61" s="54">
        <v>360</v>
      </c>
      <c r="H61" s="22"/>
      <c r="I61" s="24"/>
    </row>
    <row r="62" spans="2:9" x14ac:dyDescent="0.25">
      <c r="B62" s="69" t="s">
        <v>43</v>
      </c>
      <c r="C62" s="73"/>
      <c r="D62" s="71"/>
      <c r="E62" s="54">
        <v>1440</v>
      </c>
      <c r="F62" s="22"/>
      <c r="G62" s="54">
        <v>1440</v>
      </c>
      <c r="H62" s="22"/>
      <c r="I62" s="24"/>
    </row>
    <row r="63" spans="2:9" x14ac:dyDescent="0.25">
      <c r="B63" s="69" t="s">
        <v>40</v>
      </c>
      <c r="C63" s="73"/>
      <c r="D63" s="71"/>
      <c r="E63" s="74">
        <v>1440</v>
      </c>
      <c r="F63" s="22">
        <v>1</v>
      </c>
      <c r="G63" s="74">
        <v>1440</v>
      </c>
      <c r="H63" s="22"/>
      <c r="I63" s="24"/>
    </row>
    <row r="64" spans="2:9" x14ac:dyDescent="0.25">
      <c r="B64" s="69" t="s">
        <v>41</v>
      </c>
      <c r="C64" s="73"/>
      <c r="D64" s="71"/>
      <c r="E64" s="54">
        <v>0</v>
      </c>
      <c r="F64" s="22"/>
      <c r="G64" s="54">
        <v>0</v>
      </c>
      <c r="H64" s="22"/>
      <c r="I64" s="24"/>
    </row>
    <row r="65" spans="2:9" x14ac:dyDescent="0.25">
      <c r="B65" s="75" t="s">
        <v>18</v>
      </c>
      <c r="C65" s="76"/>
      <c r="D65" s="68"/>
      <c r="E65" s="22">
        <f>SUM(E54:E64)</f>
        <v>13110.8</v>
      </c>
      <c r="F65" s="22"/>
      <c r="G65" s="22">
        <f>SUM(G54:G64)</f>
        <v>13652.3</v>
      </c>
      <c r="H65" s="22"/>
      <c r="I65" s="24"/>
    </row>
    <row r="66" spans="2:9" x14ac:dyDescent="0.25">
      <c r="B66" s="69"/>
      <c r="C66" s="73"/>
      <c r="D66" s="71"/>
      <c r="E66" s="22"/>
      <c r="F66" s="22"/>
      <c r="G66" s="22"/>
      <c r="H66" s="22"/>
      <c r="I66" s="24"/>
    </row>
    <row r="67" spans="2:9" s="33" customFormat="1" x14ac:dyDescent="0.25">
      <c r="B67" s="77" t="s">
        <v>6</v>
      </c>
      <c r="C67" s="78"/>
      <c r="D67" s="14"/>
      <c r="E67" s="79">
        <f>E51+E52-E65</f>
        <v>23597.200000000001</v>
      </c>
      <c r="F67" s="48"/>
      <c r="G67" s="79">
        <f>G51+G52-G65</f>
        <v>28470.7</v>
      </c>
      <c r="H67" s="48"/>
      <c r="I67" s="34"/>
    </row>
    <row r="68" spans="2:9" s="33" customFormat="1" x14ac:dyDescent="0.25">
      <c r="B68" s="77"/>
      <c r="C68" s="78"/>
      <c r="E68" s="48"/>
      <c r="F68" s="48"/>
      <c r="G68" s="48"/>
      <c r="H68" s="48"/>
      <c r="I68" s="34"/>
    </row>
    <row r="69" spans="2:9" x14ac:dyDescent="0.25">
      <c r="B69" s="77" t="s">
        <v>39</v>
      </c>
      <c r="C69" s="64">
        <v>0.05</v>
      </c>
      <c r="D69" s="14"/>
      <c r="E69" s="48">
        <f>+E51*C69</f>
        <v>1835.4</v>
      </c>
      <c r="F69" s="48"/>
      <c r="G69" s="48">
        <f>+G51*C69</f>
        <v>2106.15</v>
      </c>
      <c r="H69" s="48"/>
      <c r="I69" s="24"/>
    </row>
    <row r="70" spans="2:9" x14ac:dyDescent="0.25">
      <c r="B70" s="6"/>
      <c r="D70" s="31"/>
      <c r="E70" s="22"/>
      <c r="F70" s="22"/>
      <c r="G70" s="22"/>
      <c r="H70" s="22"/>
      <c r="I70" s="24"/>
    </row>
    <row r="71" spans="2:9" s="33" customFormat="1" x14ac:dyDescent="0.25">
      <c r="B71" s="75" t="s">
        <v>30</v>
      </c>
      <c r="E71" s="50">
        <f>E67-E69</f>
        <v>21761.8</v>
      </c>
      <c r="F71" s="48"/>
      <c r="G71" s="50">
        <f>G67-G69</f>
        <v>26364.55</v>
      </c>
      <c r="H71" s="48"/>
      <c r="I71" s="34"/>
    </row>
    <row r="72" spans="2:9" x14ac:dyDescent="0.25">
      <c r="B72" s="77"/>
      <c r="D72" s="31"/>
      <c r="E72" s="22"/>
      <c r="F72" s="22"/>
      <c r="G72" s="22"/>
      <c r="H72" s="22"/>
      <c r="I72" s="24"/>
    </row>
    <row r="73" spans="2:9" x14ac:dyDescent="0.25">
      <c r="B73" s="77" t="s">
        <v>27</v>
      </c>
      <c r="D73" s="31"/>
      <c r="E73" s="48">
        <f>PMT(C18/12,99*12,-C15)*12</f>
        <v>23385.83653317059</v>
      </c>
      <c r="F73" s="48"/>
      <c r="G73" s="48">
        <f>PMT(C18/12,99*12,-C15)*12</f>
        <v>23385.83653317059</v>
      </c>
      <c r="H73" s="48"/>
      <c r="I73" s="24"/>
    </row>
    <row r="74" spans="2:9" x14ac:dyDescent="0.25">
      <c r="B74" s="6"/>
      <c r="C74" s="80"/>
      <c r="D74" s="71"/>
      <c r="E74" s="81"/>
      <c r="F74" s="22"/>
      <c r="G74" s="81"/>
      <c r="H74" s="81"/>
      <c r="I74" s="24"/>
    </row>
    <row r="75" spans="2:9" ht="15.75" thickBot="1" x14ac:dyDescent="0.3">
      <c r="B75" s="82" t="s">
        <v>24</v>
      </c>
      <c r="C75" s="83"/>
      <c r="D75" s="68"/>
      <c r="E75" s="84">
        <f>E71-E73</f>
        <v>-1624.0365331705907</v>
      </c>
      <c r="F75" s="48"/>
      <c r="G75" s="84">
        <f>G71-G73</f>
        <v>2978.7134668294093</v>
      </c>
      <c r="H75" s="48"/>
      <c r="I75" s="24"/>
    </row>
    <row r="76" spans="2:9" ht="15.75" thickTop="1" x14ac:dyDescent="0.25">
      <c r="B76" s="77"/>
      <c r="C76" s="78"/>
      <c r="D76" s="71"/>
      <c r="E76" s="85"/>
      <c r="F76" s="85"/>
      <c r="G76" s="85"/>
      <c r="H76" s="85"/>
      <c r="I76" s="24"/>
    </row>
    <row r="77" spans="2:9" x14ac:dyDescent="0.25">
      <c r="B77" s="86" t="s">
        <v>26</v>
      </c>
      <c r="C77" s="87"/>
      <c r="D77" s="31"/>
      <c r="E77" s="88">
        <f>PMT(C18/12,C19*12,-C15)*12-PMT(C18/12,99*12,-C15)*12</f>
        <v>4920.6703176968331</v>
      </c>
      <c r="F77" s="15"/>
      <c r="G77" s="88">
        <f>PMT(C18/12,C19*12,-C15)*12-PMT(C18/12,99*12,-C15)*12</f>
        <v>4920.6703176968331</v>
      </c>
      <c r="H77" s="88"/>
      <c r="I77" s="24"/>
    </row>
    <row r="78" spans="2:9" x14ac:dyDescent="0.25">
      <c r="B78" s="86"/>
      <c r="C78" s="87"/>
      <c r="D78" s="31"/>
      <c r="E78" s="89"/>
      <c r="F78" s="15"/>
      <c r="G78" s="89"/>
      <c r="H78" s="89"/>
      <c r="I78" s="24"/>
    </row>
    <row r="79" spans="2:9" x14ac:dyDescent="0.25">
      <c r="B79" s="86" t="s">
        <v>32</v>
      </c>
      <c r="C79" s="87"/>
      <c r="D79" s="31"/>
      <c r="E79" s="88">
        <f>+E77+E73</f>
        <v>28306.506850867423</v>
      </c>
      <c r="F79" s="15"/>
      <c r="G79" s="88">
        <f>+G77+G73</f>
        <v>28306.506850867423</v>
      </c>
      <c r="H79" s="88"/>
      <c r="I79" s="24"/>
    </row>
    <row r="80" spans="2:9" x14ac:dyDescent="0.25">
      <c r="B80" s="9"/>
      <c r="C80" s="39"/>
      <c r="D80" s="41"/>
      <c r="E80" s="58"/>
      <c r="F80" s="58"/>
      <c r="G80" s="58"/>
      <c r="H80" s="58"/>
      <c r="I80" s="59"/>
    </row>
  </sheetData>
  <mergeCells count="3">
    <mergeCell ref="B1:J1"/>
    <mergeCell ref="G32:H32"/>
    <mergeCell ref="C3:I4"/>
  </mergeCells>
  <phoneticPr fontId="7" type="noConversion"/>
  <pageMargins left="0.41" right="0.45" top="0.41" bottom="0.21" header="0.41" footer="0.2"/>
  <pageSetup scale="6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P&amp;L Top Dog</vt:lpstr>
      <vt:lpstr>'P&amp;L Top Dog'!Print_Area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TRUENERGY</dc:creator>
  <cp:lastModifiedBy>Edward Allen Canlas</cp:lastModifiedBy>
  <cp:lastPrinted>2016-07-06T15:37:46Z</cp:lastPrinted>
  <dcterms:created xsi:type="dcterms:W3CDTF">2004-05-12T19:27:24Z</dcterms:created>
  <dcterms:modified xsi:type="dcterms:W3CDTF">2024-02-27T15:10:25Z</dcterms:modified>
</cp:coreProperties>
</file>